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6152" windowHeight="10428" tabRatio="473" activeTab="0"/>
  </bookViews>
  <sheets>
    <sheet name="Water and air properties" sheetId="1" r:id="rId1"/>
    <sheet name="Check" sheetId="2" r:id="rId2"/>
    <sheet name="Ref" sheetId="3" r:id="rId3"/>
  </sheets>
  <definedNames/>
  <calcPr fullCalcOnLoad="1"/>
</workbook>
</file>

<file path=xl/sharedStrings.xml><?xml version="1.0" encoding="utf-8"?>
<sst xmlns="http://schemas.openxmlformats.org/spreadsheetml/2006/main" count="345" uniqueCount="131">
  <si>
    <t xml:space="preserve"> </t>
  </si>
  <si>
    <t xml:space="preserve"> - </t>
  </si>
  <si>
    <t>t</t>
  </si>
  <si>
    <t>k</t>
  </si>
  <si>
    <t>Cp</t>
  </si>
  <si>
    <t>Pr</t>
  </si>
  <si>
    <t>m</t>
  </si>
  <si>
    <t>ºC</t>
  </si>
  <si>
    <t>W/(m*K)</t>
  </si>
  <si>
    <t>kJ/(kg*K)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</si>
  <si>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</si>
  <si>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</si>
  <si>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</si>
  <si>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n</t>
  </si>
  <si>
    <t>a</t>
  </si>
  <si>
    <t>Psat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</si>
  <si>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</si>
  <si>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bar</t>
  </si>
  <si>
    <t>K</t>
  </si>
  <si>
    <t>Saturation properties of water as a function of the temperature</t>
  </si>
  <si>
    <t>Application example</t>
  </si>
  <si>
    <t>Input data: Temperature</t>
  </si>
  <si>
    <t>t =</t>
  </si>
  <si>
    <t>Function used</t>
  </si>
  <si>
    <t>Results</t>
  </si>
  <si>
    <t>SaturatedWaterConductivity_t</t>
  </si>
  <si>
    <t>k =</t>
  </si>
  <si>
    <t>SaturatedWaterSpecificHeat_t</t>
  </si>
  <si>
    <t>Cp =</t>
  </si>
  <si>
    <t>kJ/kg</t>
  </si>
  <si>
    <t>SaturatedWaterPrandtl_t</t>
  </si>
  <si>
    <t>Pr =</t>
  </si>
  <si>
    <t xml:space="preserve"> -</t>
  </si>
  <si>
    <t>SaturatedWaterDensity_t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</si>
  <si>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</si>
  <si>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</si>
  <si>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SaturatedWaterAbsoluteViscosity_t</t>
  </si>
  <si>
    <t>m =</t>
  </si>
  <si>
    <t>Pa*s</t>
  </si>
  <si>
    <t>SaturatedWaterKinematicViscosity_t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</si>
  <si>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</si>
  <si>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</si>
  <si>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SaturatedWaterThermalDiffusivity_t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</si>
  <si>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</si>
  <si>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</si>
  <si>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AirConductivity_t(t)</t>
  </si>
  <si>
    <t>AirSpecificHeat_t(t)</t>
  </si>
  <si>
    <t>AirPrandtl_t(t)</t>
  </si>
  <si>
    <t>AirDensity_t(t)</t>
  </si>
  <si>
    <t>AirAbsoluteViscosity</t>
  </si>
  <si>
    <t>AirKinematicViscosity_t(t)</t>
  </si>
  <si>
    <t>AirThermalDiffusivity_t(t)</t>
  </si>
  <si>
    <t>Saturated water properties</t>
  </si>
  <si>
    <t>AirConductivity_t</t>
  </si>
  <si>
    <t>AirSpecificHeat_t</t>
  </si>
  <si>
    <t>AirPrandtl_t</t>
  </si>
  <si>
    <t>AirDensity_t</t>
  </si>
  <si>
    <t>AirKinematicViscosity_t</t>
  </si>
  <si>
    <t>AirThermalDiffusivity_t</t>
  </si>
  <si>
    <t>Dry air properties</t>
  </si>
  <si>
    <t xml:space="preserve">Function </t>
  </si>
  <si>
    <t>0 ºC  &lt;= t &lt;= 100 ºC</t>
  </si>
  <si>
    <t xml:space="preserve"> -73.15b ºC &lt;= t &lt;= 726.85 ºC</t>
  </si>
  <si>
    <t>Water vapor pressure [3]</t>
  </si>
  <si>
    <t>Psat = Exp(ca / tK + cb + cc * tK + cd * tK ^ 2 + ce * tK ^ 3 + cf * Ln(tK))</t>
  </si>
  <si>
    <t>°C</t>
  </si>
  <si>
    <t>tk =</t>
  </si>
  <si>
    <t>ca =</t>
  </si>
  <si>
    <t xml:space="preserve">cb = </t>
  </si>
  <si>
    <t xml:space="preserve">cc = </t>
  </si>
  <si>
    <t xml:space="preserve">cd = </t>
  </si>
  <si>
    <t>ce =</t>
  </si>
  <si>
    <t>cf =</t>
  </si>
  <si>
    <t>Psat =</t>
  </si>
  <si>
    <t>kPa</t>
  </si>
  <si>
    <t>Pa</t>
  </si>
  <si>
    <t>[3]</t>
  </si>
  <si>
    <t>http://nptel.iitm.ac.in/courses/Webcourse-contents/IIT%20Kharagpur/Ref%20and%20Air%20Cond/pdf/R&amp;AC%20Lecture%2027.pdf</t>
  </si>
  <si>
    <t>Visual Basic functions for air and water properties</t>
  </si>
  <si>
    <r>
      <t>r</t>
    </r>
    <r>
      <rPr>
        <vertAlign val="subscript"/>
        <sz val="10"/>
        <rFont val="Arial"/>
        <family val="2"/>
      </rPr>
      <t>air</t>
    </r>
  </si>
  <si>
    <r>
      <t>r</t>
    </r>
    <r>
      <rPr>
        <vertAlign val="subscript"/>
        <sz val="10"/>
        <rFont val="Arial"/>
        <family val="2"/>
      </rPr>
      <t>water</t>
    </r>
  </si>
  <si>
    <t>[4]</t>
  </si>
  <si>
    <t>Fundamentals of heat and mass transfer</t>
  </si>
  <si>
    <t>Frank P. Incropera and David P. De Witt</t>
  </si>
  <si>
    <t>John Wiley &amp; Sons. 1985, 2nd edition</t>
  </si>
  <si>
    <t>[4], page 767</t>
  </si>
  <si>
    <t>[4], page 774</t>
  </si>
  <si>
    <t>SaturatedWaterPressure_t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</si>
  <si>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water</t>
    </r>
    <r>
      <rPr>
        <sz val="10"/>
        <rFont val="Arial"/>
        <family val="2"/>
      </rPr>
      <t xml:space="preserve"> =</t>
    </r>
  </si>
  <si>
    <t>Water data</t>
  </si>
  <si>
    <t>Air data</t>
  </si>
  <si>
    <t xml:space="preserve">kg/m3 </t>
  </si>
  <si>
    <t>-73.15,-23.15,26.85,76.85,126.85,176.85,226.85,276.85,326.85,376.85,426.85,476.85,526.85,576.85,626.85,676.85,726.85,</t>
  </si>
  <si>
    <t>0.0181,0.0223,0.0263,0.03,0.0338,0.0373,0.0407,0.0439,0.0469,0.0497,0.0524,0.0549,0.0573,0.0596,0.062,0.0643,0.0667,</t>
  </si>
  <si>
    <t>1.007,1.006,1.007,1.009,1.014,1.021,1.03,1.04,1.051,1.063,1.075,1.087,1.099,1.11,1.121,1.131,1.141,</t>
  </si>
  <si>
    <t>0.737,0.72,0.707,0.7,0.69,0.686,0.684,0.683,0.685,0.69,0.695,0.702,0.709,0.716,0.72,0.723,0.726,</t>
  </si>
  <si>
    <t>1.7458,1.3947,1.1614,0.995,0.8711,0.774,0.6964,0.6329,0.5804,0.5356,0.4975,0.4643,0.4354,0.4097,0.3868,0.3666,0.3482,</t>
  </si>
  <si>
    <t>0.00001325,0.00001596,0.00001846,0.00002082,0.00002301,0.00002507,0.00002701,0.00002884,0.00003058,0.00003225,0.00003388,0.00003546,0.00003698,0.00003843,0.00003981,0.00004113,0.00004244,</t>
  </si>
  <si>
    <t>Concatenate a vertical range into a horizontal range separeted by comas</t>
  </si>
  <si>
    <t>Select a cell to recive the result</t>
  </si>
  <si>
    <t>Type the range</t>
  </si>
  <si>
    <t>(as an example)</t>
  </si>
  <si>
    <t xml:space="preserve"> =A1:A17</t>
  </si>
  <si>
    <t>Transpose range</t>
  </si>
  <si>
    <t xml:space="preserve"> =Transpose(A1:A17)</t>
  </si>
  <si>
    <t>At the end, add separator</t>
  </si>
  <si>
    <t xml:space="preserve"> =Transpose(A1:A17)&amp;","</t>
  </si>
  <si>
    <t>Press F9</t>
  </si>
  <si>
    <t xml:space="preserve"> ={"A1,","B1,","C1,","D1,","E1,","F1,","G1,","H1,","I1,"}</t>
  </si>
  <si>
    <t>Delete curly brackets in formula bar.</t>
  </si>
  <si>
    <t xml:space="preserve"> ="A1,","B1,","C1,","D1,","E1,","F1,","G1,","H1,","I1,"</t>
  </si>
  <si>
    <t>Type =Concatenate( in front of all characters in formula bar.</t>
  </si>
  <si>
    <t xml:space="preserve"> =Concatenate("A1,","B1,","C1,","D1,","E1,","F1,","G1,","H1,","I1,")</t>
  </si>
  <si>
    <t>Type ) at the end in formula bar.</t>
  </si>
  <si>
    <t>A1,B1,C1,D1,E1,F1,G1,H1,I1,</t>
  </si>
  <si>
    <t>Press Enter</t>
  </si>
  <si>
    <t>AirKinematicViscosity_t(tc)</t>
  </si>
  <si>
    <t>AirThermalDiffusivity_t(tc)</t>
  </si>
  <si>
    <t>r</t>
  </si>
  <si>
    <t>Atmospheric air functions</t>
  </si>
  <si>
    <t>RhoAir</t>
  </si>
  <si>
    <t xml:space="preserve"> =A1:A22</t>
  </si>
  <si>
    <t xml:space="preserve"> =Transpose(A1:A9)</t>
  </si>
  <si>
    <t xml:space="preserve"> =Transpose(A1:A22)&amp;","</t>
  </si>
  <si>
    <t>P =</t>
  </si>
  <si>
    <t>Density_Press_Air_PkPa_tCelcius</t>
  </si>
  <si>
    <t>KinemViscPress_PkPa_tCelcius</t>
  </si>
  <si>
    <t>Atmospheric Dry air properties</t>
  </si>
  <si>
    <t>Rev. cjc. 12.04.2017</t>
  </si>
  <si>
    <t>Saturated Water</t>
  </si>
  <si>
    <t>Atmospheric Air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</si>
</sst>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E+00"/>
    <numFmt numFmtId="168" formatCode="0.000E+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40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thin"/>
      <right/>
      <top style="thin"/>
      <bottom style="thin"/>
    </border>
    <border>
      <left style="thin"/>
      <right/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50"/>
      </left>
      <right style="thin">
        <color indexed="50"/>
      </right>
      <top/>
      <bottom style="thin">
        <color indexed="12"/>
      </bottom>
    </border>
    <border>
      <left style="thin">
        <color indexed="12"/>
      </left>
      <right style="thin">
        <color indexed="50"/>
      </right>
      <top/>
      <bottom/>
    </border>
    <border>
      <left style="thin">
        <color rgb="FF00B0F0"/>
      </left>
      <right/>
      <top/>
      <bottom/>
    </border>
    <border>
      <left style="thin">
        <color rgb="FF00B0F0"/>
      </left>
      <right/>
      <top/>
      <bottom style="thin">
        <color indexed="12"/>
      </bottom>
    </border>
    <border>
      <left style="thin">
        <color rgb="FF00B0F0"/>
      </left>
      <right style="thin">
        <color indexed="50"/>
      </right>
      <top/>
      <bottom style="thin">
        <color indexed="12"/>
      </bottom>
    </border>
    <border>
      <left style="thin">
        <color rgb="FF00B0F0"/>
      </left>
      <right style="thin">
        <color indexed="50"/>
      </right>
      <top style="thin">
        <color indexed="12"/>
      </top>
      <bottom style="thin">
        <color indexed="12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 style="thin">
        <color indexed="50"/>
      </right>
      <top style="thin">
        <color indexed="12"/>
      </top>
      <bottom style="thin">
        <color rgb="FF00B0F0"/>
      </bottom>
    </border>
    <border>
      <left/>
      <right/>
      <top style="thin">
        <color indexed="12"/>
      </top>
      <bottom style="thin">
        <color rgb="FF00B0F0"/>
      </bottom>
    </border>
    <border>
      <left/>
      <right style="thin">
        <color indexed="12"/>
      </right>
      <top style="thin">
        <color indexed="12"/>
      </top>
      <bottom style="thin">
        <color rgb="FF00B0F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 style="thin">
        <color indexed="50"/>
      </left>
      <right style="thin">
        <color rgb="FF00B0F0"/>
      </right>
      <top/>
      <bottom style="thin">
        <color indexed="12"/>
      </bottom>
    </border>
    <border>
      <left style="thin">
        <color indexed="12"/>
      </left>
      <right style="thin">
        <color rgb="FF00B0F0"/>
      </right>
      <top/>
      <bottom style="thin">
        <color indexed="12"/>
      </bottom>
    </border>
    <border>
      <left style="thin">
        <color indexed="12"/>
      </left>
      <right style="thin">
        <color rgb="FF00B0F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rgb="FF00B0F0"/>
      </right>
      <top style="thin">
        <color indexed="12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indexed="12"/>
      </bottom>
    </border>
    <border>
      <left/>
      <right/>
      <top style="thin">
        <color rgb="FF00B0F0"/>
      </top>
      <bottom style="thin">
        <color indexed="12"/>
      </bottom>
    </border>
    <border>
      <left style="thin">
        <color indexed="12"/>
      </left>
      <right style="thin">
        <color indexed="50"/>
      </right>
      <top style="thin">
        <color rgb="FF00B0F0"/>
      </top>
      <bottom style="thin">
        <color indexed="12"/>
      </bottom>
    </border>
    <border>
      <left style="thin">
        <color indexed="50"/>
      </left>
      <right style="thin">
        <color indexed="50"/>
      </right>
      <top style="thin">
        <color rgb="FF00B0F0"/>
      </top>
      <bottom style="thin">
        <color indexed="12"/>
      </bottom>
    </border>
    <border>
      <left style="thin">
        <color indexed="50"/>
      </left>
      <right style="thin">
        <color rgb="FF00B0F0"/>
      </right>
      <top style="thin">
        <color rgb="FF00B0F0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rgb="FF00B0F0"/>
      </bottom>
    </border>
    <border>
      <left/>
      <right style="thin">
        <color indexed="50"/>
      </right>
      <top/>
      <bottom style="thin">
        <color rgb="FF00B0F0"/>
      </bottom>
    </border>
    <border>
      <left style="thin">
        <color indexed="5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/>
      <right style="thin"/>
      <top style="thin"/>
      <bottom style="thin">
        <color rgb="FF00B0F0"/>
      </bottom>
    </border>
    <border>
      <left style="thin">
        <color indexed="50"/>
      </left>
      <right style="thin">
        <color indexed="50"/>
      </right>
      <top style="thin">
        <color indexed="50"/>
      </top>
      <bottom/>
    </border>
    <border>
      <left style="medium">
        <color rgb="FF00B0F0"/>
      </left>
      <right style="thin"/>
      <top style="thin"/>
      <bottom style="thin"/>
    </border>
    <border>
      <left style="medium">
        <color rgb="FF00B0F0"/>
      </left>
      <right style="thin"/>
      <top style="medium">
        <color rgb="FF00B0F0"/>
      </top>
      <bottom style="thin"/>
    </border>
    <border>
      <left style="thin"/>
      <right style="thin"/>
      <top style="medium">
        <color rgb="FF00B0F0"/>
      </top>
      <bottom style="thin"/>
    </border>
    <border>
      <left style="thin"/>
      <right/>
      <top style="medium">
        <color rgb="FF00B0F0"/>
      </top>
      <bottom style="thin"/>
    </border>
    <border>
      <left style="medium">
        <color rgb="FF00B0F0"/>
      </left>
      <right style="thin"/>
      <top style="thin"/>
      <bottom style="medium">
        <color rgb="FF00B0F0"/>
      </bottom>
    </border>
    <border>
      <left style="thin"/>
      <right style="thin"/>
      <top style="thin"/>
      <bottom style="medium">
        <color rgb="FF00B0F0"/>
      </bottom>
    </border>
    <border>
      <left style="thin"/>
      <right/>
      <top style="thin"/>
      <bottom style="medium">
        <color rgb="FF00B0F0"/>
      </bottom>
    </border>
    <border>
      <left style="thin"/>
      <right style="medium">
        <color rgb="FF00B0F0"/>
      </right>
      <top style="medium">
        <color rgb="FF00B0F0"/>
      </top>
      <bottom style="thin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>
        <color rgb="FF00B0F0"/>
      </bottom>
    </border>
    <border>
      <left/>
      <right/>
      <top style="double">
        <color rgb="FF00B0F0"/>
      </top>
      <bottom/>
    </border>
    <border>
      <left/>
      <right/>
      <top/>
      <bottom style="double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medium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indexed="12"/>
      </right>
      <top/>
      <bottom style="thin"/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4" fontId="4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164" fontId="4" fillId="34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6" fontId="4" fillId="0" borderId="25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25" xfId="0" applyFont="1" applyBorder="1" applyAlignment="1">
      <alignment horizontal="center"/>
    </xf>
    <xf numFmtId="11" fontId="4" fillId="0" borderId="25" xfId="0" applyNumberFormat="1" applyFont="1" applyFill="1" applyBorder="1" applyAlignment="1">
      <alignment horizontal="left"/>
    </xf>
    <xf numFmtId="11" fontId="4" fillId="34" borderId="2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9" fillId="0" borderId="25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0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164" fontId="4" fillId="35" borderId="31" xfId="0" applyNumberFormat="1" applyFont="1" applyFill="1" applyBorder="1" applyAlignment="1">
      <alignment horizontal="center"/>
    </xf>
    <xf numFmtId="2" fontId="4" fillId="35" borderId="28" xfId="0" applyNumberFormat="1" applyFont="1" applyFill="1" applyBorder="1" applyAlignment="1">
      <alignment horizontal="center"/>
    </xf>
    <xf numFmtId="166" fontId="4" fillId="35" borderId="28" xfId="0" applyNumberFormat="1" applyFont="1" applyFill="1" applyBorder="1" applyAlignment="1">
      <alignment horizontal="center"/>
    </xf>
    <xf numFmtId="11" fontId="4" fillId="35" borderId="28" xfId="0" applyNumberFormat="1" applyFont="1" applyFill="1" applyBorder="1" applyAlignment="1">
      <alignment horizontal="center"/>
    </xf>
    <xf numFmtId="164" fontId="4" fillId="35" borderId="27" xfId="0" applyNumberFormat="1" applyFont="1" applyFill="1" applyBorder="1" applyAlignment="1">
      <alignment horizontal="center"/>
    </xf>
    <xf numFmtId="2" fontId="4" fillId="35" borderId="27" xfId="0" applyNumberFormat="1" applyFont="1" applyFill="1" applyBorder="1" applyAlignment="1">
      <alignment horizontal="center"/>
    </xf>
    <xf numFmtId="11" fontId="4" fillId="35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6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4" xfId="0" applyFill="1" applyBorder="1" applyAlignment="1">
      <alignment horizontal="left"/>
    </xf>
    <xf numFmtId="164" fontId="4" fillId="0" borderId="34" xfId="0" applyNumberFormat="1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164" fontId="4" fillId="0" borderId="36" xfId="0" applyNumberFormat="1" applyFont="1" applyFill="1" applyBorder="1" applyAlignment="1">
      <alignment horizontal="left"/>
    </xf>
    <xf numFmtId="2" fontId="4" fillId="0" borderId="37" xfId="0" applyNumberFormat="1" applyFont="1" applyFill="1" applyBorder="1" applyAlignment="1">
      <alignment horizontal="left"/>
    </xf>
    <xf numFmtId="166" fontId="4" fillId="0" borderId="37" xfId="0" applyNumberFormat="1" applyFont="1" applyFill="1" applyBorder="1" applyAlignment="1">
      <alignment horizontal="left"/>
    </xf>
    <xf numFmtId="11" fontId="4" fillId="0" borderId="37" xfId="0" applyNumberFormat="1" applyFont="1" applyFill="1" applyBorder="1" applyAlignment="1">
      <alignment horizontal="left"/>
    </xf>
    <xf numFmtId="164" fontId="16" fillId="0" borderId="38" xfId="0" applyNumberFormat="1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8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11" fontId="4" fillId="0" borderId="40" xfId="0" applyNumberFormat="1" applyFont="1" applyFill="1" applyBorder="1" applyAlignment="1">
      <alignment horizontal="left"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2" fillId="0" borderId="43" xfId="0" applyFont="1" applyBorder="1" applyAlignment="1">
      <alignment horizontal="center"/>
    </xf>
    <xf numFmtId="11" fontId="4" fillId="35" borderId="43" xfId="0" applyNumberFormat="1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9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11" fontId="4" fillId="0" borderId="40" xfId="0" applyNumberFormat="1" applyFont="1" applyFill="1" applyBorder="1" applyAlignment="1">
      <alignment horizontal="left"/>
    </xf>
    <xf numFmtId="0" fontId="12" fillId="0" borderId="55" xfId="0" applyFont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9" fillId="0" borderId="57" xfId="0" applyFont="1" applyFill="1" applyBorder="1" applyAlignment="1">
      <alignment/>
    </xf>
    <xf numFmtId="0" fontId="9" fillId="0" borderId="58" xfId="0" applyFont="1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9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38" xfId="0" applyFont="1" applyBorder="1" applyAlignment="1">
      <alignment/>
    </xf>
    <xf numFmtId="0" fontId="0" fillId="0" borderId="44" xfId="0" applyBorder="1" applyAlignment="1">
      <alignment/>
    </xf>
    <xf numFmtId="0" fontId="7" fillId="0" borderId="38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" fontId="0" fillId="36" borderId="61" xfId="0" applyNumberFormat="1" applyFill="1" applyBorder="1" applyAlignment="1">
      <alignment horizontal="center"/>
    </xf>
    <xf numFmtId="0" fontId="0" fillId="0" borderId="59" xfId="0" applyFont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1" fontId="4" fillId="0" borderId="62" xfId="0" applyNumberFormat="1" applyFont="1" applyFill="1" applyBorder="1" applyAlignment="1">
      <alignment horizontal="left"/>
    </xf>
    <xf numFmtId="0" fontId="12" fillId="0" borderId="62" xfId="0" applyFont="1" applyBorder="1" applyAlignment="1">
      <alignment horizontal="center"/>
    </xf>
    <xf numFmtId="0" fontId="9" fillId="0" borderId="62" xfId="0" applyFont="1" applyFill="1" applyBorder="1" applyAlignment="1">
      <alignment/>
    </xf>
    <xf numFmtId="0" fontId="0" fillId="33" borderId="63" xfId="0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164" fontId="0" fillId="33" borderId="65" xfId="0" applyNumberForma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2" fontId="0" fillId="33" borderId="65" xfId="0" applyNumberFormat="1" applyFill="1" applyBorder="1" applyAlignment="1">
      <alignment horizontal="center"/>
    </xf>
    <xf numFmtId="11" fontId="0" fillId="33" borderId="65" xfId="0" applyNumberFormat="1" applyFill="1" applyBorder="1" applyAlignment="1">
      <alignment horizontal="center"/>
    </xf>
    <xf numFmtId="11" fontId="0" fillId="33" borderId="66" xfId="0" applyNumberForma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164" fontId="0" fillId="33" borderId="68" xfId="0" applyNumberForma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2" fontId="0" fillId="33" borderId="68" xfId="0" applyNumberFormat="1" applyFill="1" applyBorder="1" applyAlignment="1">
      <alignment horizontal="center"/>
    </xf>
    <xf numFmtId="11" fontId="0" fillId="33" borderId="68" xfId="0" applyNumberFormat="1" applyFill="1" applyBorder="1" applyAlignment="1">
      <alignment horizontal="center"/>
    </xf>
    <xf numFmtId="11" fontId="0" fillId="33" borderId="69" xfId="0" applyNumberFormat="1" applyFill="1" applyBorder="1" applyAlignment="1">
      <alignment horizontal="center"/>
    </xf>
    <xf numFmtId="165" fontId="0" fillId="33" borderId="70" xfId="0" applyNumberFormat="1" applyFill="1" applyBorder="1" applyAlignment="1">
      <alignment horizontal="center"/>
    </xf>
    <xf numFmtId="165" fontId="0" fillId="33" borderId="71" xfId="0" applyNumberFormat="1" applyFill="1" applyBorder="1" applyAlignment="1">
      <alignment horizontal="center"/>
    </xf>
    <xf numFmtId="165" fontId="0" fillId="33" borderId="72" xfId="0" applyNumberFormat="1" applyFill="1" applyBorder="1" applyAlignment="1">
      <alignment horizontal="center"/>
    </xf>
    <xf numFmtId="11" fontId="4" fillId="0" borderId="62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5" fontId="4" fillId="34" borderId="25" xfId="0" applyNumberFormat="1" applyFont="1" applyFill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11" fontId="4" fillId="0" borderId="25" xfId="0" applyNumberFormat="1" applyFont="1" applyFill="1" applyBorder="1" applyAlignment="1">
      <alignment horizontal="center"/>
    </xf>
    <xf numFmtId="11" fontId="4" fillId="0" borderId="62" xfId="0" applyNumberFormat="1" applyFont="1" applyFill="1" applyBorder="1" applyAlignment="1">
      <alignment horizontal="center"/>
    </xf>
    <xf numFmtId="11" fontId="4" fillId="0" borderId="6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11" fontId="9" fillId="0" borderId="25" xfId="0" applyNumberFormat="1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8" xfId="0" applyBorder="1" applyAlignment="1">
      <alignment/>
    </xf>
    <xf numFmtId="0" fontId="7" fillId="0" borderId="59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82" xfId="0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19" fillId="0" borderId="75" xfId="0" applyFont="1" applyBorder="1" applyAlignment="1">
      <alignment horizontal="left"/>
    </xf>
    <xf numFmtId="0" fontId="20" fillId="0" borderId="91" xfId="0" applyFont="1" applyBorder="1" applyAlignment="1">
      <alignment/>
    </xf>
    <xf numFmtId="0" fontId="20" fillId="0" borderId="92" xfId="0" applyFont="1" applyBorder="1" applyAlignment="1">
      <alignment/>
    </xf>
    <xf numFmtId="11" fontId="0" fillId="0" borderId="0" xfId="0" applyNumberForma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73" xfId="0" applyBorder="1" applyAlignment="1">
      <alignment/>
    </xf>
    <xf numFmtId="0" fontId="0" fillId="0" borderId="84" xfId="0" applyBorder="1" applyAlignment="1">
      <alignment/>
    </xf>
    <xf numFmtId="0" fontId="0" fillId="0" borderId="74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167" fontId="4" fillId="34" borderId="25" xfId="0" applyNumberFormat="1" applyFon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76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0" xfId="0" applyBorder="1" applyAlignment="1">
      <alignment horizontal="center"/>
    </xf>
    <xf numFmtId="11" fontId="0" fillId="0" borderId="81" xfId="0" applyNumberFormat="1" applyBorder="1" applyAlignment="1">
      <alignment horizontal="center"/>
    </xf>
    <xf numFmtId="11" fontId="0" fillId="0" borderId="76" xfId="0" applyNumberForma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75" xfId="0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8" xfId="0" applyFont="1" applyBorder="1" applyAlignment="1">
      <alignment/>
    </xf>
    <xf numFmtId="164" fontId="4" fillId="0" borderId="2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left"/>
    </xf>
    <xf numFmtId="166" fontId="4" fillId="0" borderId="25" xfId="0" applyNumberFormat="1" applyFont="1" applyFill="1" applyBorder="1" applyAlignment="1">
      <alignment horizontal="left"/>
    </xf>
    <xf numFmtId="166" fontId="4" fillId="0" borderId="25" xfId="0" applyNumberFormat="1" applyFont="1" applyFill="1" applyBorder="1" applyAlignment="1">
      <alignment horizontal="center"/>
    </xf>
    <xf numFmtId="11" fontId="4" fillId="0" borderId="25" xfId="0" applyNumberFormat="1" applyFont="1" applyFill="1" applyBorder="1" applyAlignment="1">
      <alignment horizontal="left"/>
    </xf>
    <xf numFmtId="11" fontId="4" fillId="0" borderId="25" xfId="0" applyNumberFormat="1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1" fillId="0" borderId="83" xfId="0" applyFont="1" applyBorder="1" applyAlignment="1">
      <alignment/>
    </xf>
    <xf numFmtId="0" fontId="21" fillId="0" borderId="73" xfId="0" applyFont="1" applyBorder="1" applyAlignment="1">
      <alignment/>
    </xf>
    <xf numFmtId="0" fontId="21" fillId="0" borderId="85" xfId="0" applyFont="1" applyBorder="1" applyAlignment="1">
      <alignment/>
    </xf>
    <xf numFmtId="0" fontId="21" fillId="0" borderId="82" xfId="0" applyFont="1" applyBorder="1" applyAlignment="1">
      <alignment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0" fontId="21" fillId="0" borderId="86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74" xfId="0" applyFont="1" applyBorder="1" applyAlignment="1">
      <alignment/>
    </xf>
    <xf numFmtId="0" fontId="21" fillId="0" borderId="87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6" borderId="76" xfId="0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2" fontId="0" fillId="35" borderId="76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1" fontId="0" fillId="35" borderId="76" xfId="0" applyNumberFormat="1" applyFill="1" applyBorder="1" applyAlignment="1">
      <alignment horizontal="center"/>
    </xf>
    <xf numFmtId="0" fontId="0" fillId="0" borderId="5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6</xdr:row>
      <xdr:rowOff>76200</xdr:rowOff>
    </xdr:from>
    <xdr:to>
      <xdr:col>5</xdr:col>
      <xdr:colOff>180975</xdr:colOff>
      <xdr:row>11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66800"/>
          <a:ext cx="1323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</xdr:row>
      <xdr:rowOff>47625</xdr:rowOff>
    </xdr:from>
    <xdr:to>
      <xdr:col>18</xdr:col>
      <xdr:colOff>438150</xdr:colOff>
      <xdr:row>28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876300"/>
          <a:ext cx="51816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V12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0" customWidth="1"/>
    <col min="3" max="5" width="11.28125" style="0" customWidth="1"/>
    <col min="6" max="10" width="9.140625" style="0" customWidth="1"/>
    <col min="11" max="11" width="12.28125" style="0" bestFit="1" customWidth="1"/>
    <col min="12" max="13" width="9.140625" style="0" customWidth="1"/>
    <col min="14" max="15" width="10.421875" style="0" customWidth="1"/>
    <col min="16" max="17" width="9.28125" style="0" bestFit="1" customWidth="1"/>
    <col min="18" max="19" width="12.421875" style="0" bestFit="1" customWidth="1"/>
    <col min="20" max="20" width="9.421875" style="0" bestFit="1" customWidth="1"/>
  </cols>
  <sheetData>
    <row r="2" ht="12.75">
      <c r="C2" s="133" t="s">
        <v>78</v>
      </c>
    </row>
    <row r="3" ht="12.75">
      <c r="O3" s="77" t="s">
        <v>128</v>
      </c>
    </row>
    <row r="4" spans="3:21" ht="15">
      <c r="C4" s="91" t="s">
        <v>52</v>
      </c>
      <c r="D4" s="92"/>
      <c r="E4" s="92"/>
      <c r="F4" s="93" t="s">
        <v>0</v>
      </c>
      <c r="G4" s="94" t="s">
        <v>61</v>
      </c>
      <c r="H4" s="100"/>
      <c r="J4" s="91" t="s">
        <v>127</v>
      </c>
      <c r="K4" s="115"/>
      <c r="L4" s="115"/>
      <c r="M4" s="115"/>
      <c r="N4" s="115"/>
      <c r="O4" s="119" t="s">
        <v>62</v>
      </c>
      <c r="Q4" s="91" t="s">
        <v>59</v>
      </c>
      <c r="R4" s="115"/>
      <c r="S4" s="115"/>
      <c r="T4" s="115"/>
      <c r="U4" s="127"/>
    </row>
    <row r="5" spans="3:21" ht="15">
      <c r="C5" s="84"/>
      <c r="D5" s="33"/>
      <c r="E5" s="33"/>
      <c r="F5" s="34"/>
      <c r="G5" s="3"/>
      <c r="H5" s="101"/>
      <c r="J5" s="114"/>
      <c r="K5" s="1"/>
      <c r="L5" s="1"/>
      <c r="M5" s="1"/>
      <c r="N5" s="1"/>
      <c r="O5" s="102"/>
      <c r="Q5" s="114"/>
      <c r="R5" s="1"/>
      <c r="S5" s="1"/>
      <c r="T5" s="1"/>
      <c r="U5" s="102"/>
    </row>
    <row r="6" spans="3:21" ht="12.75">
      <c r="C6" s="85" t="s">
        <v>21</v>
      </c>
      <c r="D6" s="33"/>
      <c r="E6" s="33"/>
      <c r="F6" s="36" t="s">
        <v>22</v>
      </c>
      <c r="G6" s="37">
        <v>28</v>
      </c>
      <c r="H6" s="102" t="s">
        <v>7</v>
      </c>
      <c r="J6" s="85" t="s">
        <v>21</v>
      </c>
      <c r="K6" s="33"/>
      <c r="L6" s="33"/>
      <c r="M6" s="36" t="s">
        <v>22</v>
      </c>
      <c r="N6" s="37">
        <v>45</v>
      </c>
      <c r="O6" s="102" t="s">
        <v>7</v>
      </c>
      <c r="Q6" s="259" t="s">
        <v>124</v>
      </c>
      <c r="R6" s="260">
        <v>200</v>
      </c>
      <c r="S6" s="1" t="s">
        <v>74</v>
      </c>
      <c r="T6" s="1"/>
      <c r="U6" s="102"/>
    </row>
    <row r="7" spans="3:21" ht="12.75">
      <c r="C7" s="108"/>
      <c r="D7" s="33"/>
      <c r="E7" s="33"/>
      <c r="F7" s="38"/>
      <c r="G7" s="1"/>
      <c r="H7" s="102"/>
      <c r="J7" s="121"/>
      <c r="K7" s="122"/>
      <c r="L7" s="122"/>
      <c r="M7" s="123"/>
      <c r="N7" s="124"/>
      <c r="O7" s="125"/>
      <c r="Q7" s="259" t="s">
        <v>22</v>
      </c>
      <c r="R7" s="260">
        <v>56</v>
      </c>
      <c r="S7" s="1" t="s">
        <v>7</v>
      </c>
      <c r="T7" s="1"/>
      <c r="U7" s="102"/>
    </row>
    <row r="8" spans="3:21" ht="12.75">
      <c r="C8" s="109" t="s">
        <v>60</v>
      </c>
      <c r="D8" s="110"/>
      <c r="E8" s="110"/>
      <c r="F8" s="111"/>
      <c r="G8" s="112" t="s">
        <v>24</v>
      </c>
      <c r="H8" s="113"/>
      <c r="J8" s="86" t="s">
        <v>60</v>
      </c>
      <c r="K8" s="63"/>
      <c r="L8" s="63"/>
      <c r="M8" s="68"/>
      <c r="N8" s="67" t="s">
        <v>24</v>
      </c>
      <c r="O8" s="103"/>
      <c r="Q8" s="114"/>
      <c r="R8" s="1"/>
      <c r="S8" s="1"/>
      <c r="T8" s="1"/>
      <c r="U8" s="102"/>
    </row>
    <row r="9" spans="3:21" ht="12.75">
      <c r="C9" s="87" t="s">
        <v>25</v>
      </c>
      <c r="D9" s="64"/>
      <c r="E9" s="65"/>
      <c r="F9" s="66" t="s">
        <v>26</v>
      </c>
      <c r="G9" s="69">
        <f>SaturatedWaterConductivity_t(G6)</f>
        <v>0.6150000095367432</v>
      </c>
      <c r="H9" s="104" t="s">
        <v>8</v>
      </c>
      <c r="J9" s="87" t="s">
        <v>53</v>
      </c>
      <c r="K9" s="64"/>
      <c r="L9" s="65"/>
      <c r="M9" s="61" t="s">
        <v>26</v>
      </c>
      <c r="N9" s="73">
        <f>AirConductivity_t(N6)</f>
        <v>0.02759999968111515</v>
      </c>
      <c r="O9" s="106" t="s">
        <v>8</v>
      </c>
      <c r="Q9" s="261" t="s">
        <v>34</v>
      </c>
      <c r="R9" s="1" t="s">
        <v>125</v>
      </c>
      <c r="S9" s="1"/>
      <c r="T9" s="1"/>
      <c r="U9" s="102"/>
    </row>
    <row r="10" spans="3:21" ht="15">
      <c r="C10" s="88" t="s">
        <v>27</v>
      </c>
      <c r="D10" s="57"/>
      <c r="E10" s="59"/>
      <c r="F10" s="61" t="s">
        <v>28</v>
      </c>
      <c r="G10" s="70">
        <f>SaturatedWaterSpecificHeat_t(G6)</f>
        <v>4.178999900817871</v>
      </c>
      <c r="H10" s="105" t="s">
        <v>9</v>
      </c>
      <c r="J10" s="88" t="s">
        <v>54</v>
      </c>
      <c r="K10" s="57"/>
      <c r="L10" s="59"/>
      <c r="M10" s="61" t="s">
        <v>28</v>
      </c>
      <c r="N10" s="74">
        <f>AirSpecificHeat_t(N6)</f>
        <v>1.007699966430664</v>
      </c>
      <c r="O10" s="105" t="s">
        <v>9</v>
      </c>
      <c r="Q10" s="261" t="s">
        <v>34</v>
      </c>
      <c r="R10" s="262">
        <f>Density_Press_Air_PkPa_tCelcius(R6,R7)</f>
        <v>2.047256410266909</v>
      </c>
      <c r="S10" s="263" t="s">
        <v>35</v>
      </c>
      <c r="T10" s="1"/>
      <c r="U10" s="102"/>
    </row>
    <row r="11" spans="3:21" ht="12.75">
      <c r="C11" s="88" t="s">
        <v>30</v>
      </c>
      <c r="D11" s="57"/>
      <c r="E11" s="59"/>
      <c r="F11" s="61" t="s">
        <v>31</v>
      </c>
      <c r="G11" s="70">
        <f>SaturatedWaterPrandtl_t(G6)</f>
        <v>5.684999942779541</v>
      </c>
      <c r="H11" s="106" t="s">
        <v>32</v>
      </c>
      <c r="J11" s="88" t="s">
        <v>55</v>
      </c>
      <c r="K11" s="57"/>
      <c r="L11" s="59"/>
      <c r="M11" s="61" t="s">
        <v>31</v>
      </c>
      <c r="N11" s="74">
        <f>AirPrandtl_t(N6)</f>
        <v>0.7039999961853027</v>
      </c>
      <c r="O11" s="106" t="s">
        <v>32</v>
      </c>
      <c r="Q11" s="114"/>
      <c r="R11" s="81"/>
      <c r="S11" s="1"/>
      <c r="T11" s="1"/>
      <c r="U11" s="102"/>
    </row>
    <row r="12" spans="3:21" ht="15">
      <c r="C12" s="89" t="s">
        <v>33</v>
      </c>
      <c r="D12" s="58"/>
      <c r="E12" s="60"/>
      <c r="F12" s="62" t="s">
        <v>34</v>
      </c>
      <c r="G12" s="71">
        <f>SaturatedWaterDensity_t(G6)</f>
        <v>996.5526123046875</v>
      </c>
      <c r="H12" s="106" t="s">
        <v>35</v>
      </c>
      <c r="J12" s="89" t="s">
        <v>56</v>
      </c>
      <c r="K12" s="58"/>
      <c r="L12" s="60"/>
      <c r="M12" s="62" t="s">
        <v>34</v>
      </c>
      <c r="N12" s="73">
        <f>AirDensity_t(N6)</f>
        <v>1.1009999513626099</v>
      </c>
      <c r="O12" s="106" t="s">
        <v>35</v>
      </c>
      <c r="Q12" s="261" t="s">
        <v>40</v>
      </c>
      <c r="R12" s="81" t="s">
        <v>126</v>
      </c>
      <c r="S12" s="1"/>
      <c r="T12" s="1"/>
      <c r="U12" s="102"/>
    </row>
    <row r="13" spans="3:21" ht="15">
      <c r="C13" s="90" t="s">
        <v>36</v>
      </c>
      <c r="D13" s="57"/>
      <c r="E13" s="59"/>
      <c r="F13" s="62" t="s">
        <v>37</v>
      </c>
      <c r="G13" s="72">
        <f>SaturatedWaterAbsoluteViscosity_t(G6)</f>
        <v>0.0008352199802175164</v>
      </c>
      <c r="H13" s="106" t="s">
        <v>38</v>
      </c>
      <c r="J13" s="90" t="s">
        <v>49</v>
      </c>
      <c r="K13" s="57"/>
      <c r="L13" s="59"/>
      <c r="M13" s="62" t="s">
        <v>37</v>
      </c>
      <c r="N13" s="75">
        <f>AirAbsoluteViscosity_t(N6)</f>
        <v>1.931669976329431E-05</v>
      </c>
      <c r="O13" s="106" t="s">
        <v>38</v>
      </c>
      <c r="Q13" s="261" t="s">
        <v>40</v>
      </c>
      <c r="R13" s="264">
        <f>KinemViscPress_PkPa_tCelcius(R6,R7)</f>
        <v>9.689015633918825E-06</v>
      </c>
      <c r="S13" s="263" t="s">
        <v>41</v>
      </c>
      <c r="T13" s="1"/>
      <c r="U13" s="102"/>
    </row>
    <row r="14" spans="3:21" ht="15">
      <c r="C14" s="90" t="s">
        <v>39</v>
      </c>
      <c r="D14" s="57"/>
      <c r="E14" s="59"/>
      <c r="F14" s="62" t="s">
        <v>40</v>
      </c>
      <c r="G14" s="72">
        <f>SaturatedWaterKinematicViscosity_t(G6)</f>
        <v>8.380999929613608E-07</v>
      </c>
      <c r="H14" s="106" t="s">
        <v>41</v>
      </c>
      <c r="J14" s="90" t="s">
        <v>57</v>
      </c>
      <c r="K14" s="57"/>
      <c r="L14" s="59"/>
      <c r="M14" s="62" t="s">
        <v>40</v>
      </c>
      <c r="N14" s="75">
        <f>AirKinematicViscosity_t(N6)</f>
        <v>1.7544687580084428E-05</v>
      </c>
      <c r="O14" s="106" t="s">
        <v>41</v>
      </c>
      <c r="Q14" s="114"/>
      <c r="R14" s="1"/>
      <c r="S14" s="1"/>
      <c r="T14" s="1"/>
      <c r="U14" s="102"/>
    </row>
    <row r="15" spans="3:21" ht="15">
      <c r="C15" s="95" t="s">
        <v>42</v>
      </c>
      <c r="D15" s="96"/>
      <c r="E15" s="97"/>
      <c r="F15" s="98" t="s">
        <v>43</v>
      </c>
      <c r="G15" s="99">
        <f>SaturatedWaterThermalDiffusivity_t(G6)</f>
        <v>0.00014767350512556732</v>
      </c>
      <c r="H15" s="107" t="s">
        <v>44</v>
      </c>
      <c r="J15" s="116" t="s">
        <v>58</v>
      </c>
      <c r="K15" s="96"/>
      <c r="L15" s="97"/>
      <c r="M15" s="117" t="s">
        <v>43</v>
      </c>
      <c r="N15" s="118">
        <f>AirThermalDiffusivity_t(N6)</f>
        <v>2.4876599127310328E-05</v>
      </c>
      <c r="O15" s="120" t="s">
        <v>44</v>
      </c>
      <c r="Q15" s="265"/>
      <c r="R15" s="124"/>
      <c r="S15" s="124"/>
      <c r="T15" s="124"/>
      <c r="U15" s="125"/>
    </row>
    <row r="17" ht="12.75">
      <c r="N17" s="76" t="s">
        <v>0</v>
      </c>
    </row>
    <row r="19" spans="3:7" ht="12.75">
      <c r="C19" s="126" t="s">
        <v>63</v>
      </c>
      <c r="D19" s="115"/>
      <c r="E19" s="115"/>
      <c r="F19" s="115"/>
      <c r="G19" s="127"/>
    </row>
    <row r="20" spans="3:7" ht="12.75">
      <c r="C20" s="128" t="s">
        <v>64</v>
      </c>
      <c r="D20" s="115"/>
      <c r="E20" s="115"/>
      <c r="F20" s="115"/>
      <c r="G20" s="127"/>
    </row>
    <row r="21" spans="3:7" ht="12.75">
      <c r="C21" s="129" t="s">
        <v>22</v>
      </c>
      <c r="D21" s="78">
        <v>10</v>
      </c>
      <c r="E21" s="79" t="s">
        <v>65</v>
      </c>
      <c r="F21" s="1"/>
      <c r="G21" s="102"/>
    </row>
    <row r="22" spans="3:7" ht="12.75">
      <c r="C22" s="129" t="s">
        <v>66</v>
      </c>
      <c r="D22" s="80">
        <f>273.15+D21</f>
        <v>283.15</v>
      </c>
      <c r="E22" s="79" t="s">
        <v>18</v>
      </c>
      <c r="F22" s="1"/>
      <c r="G22" s="102"/>
    </row>
    <row r="23" spans="3:7" ht="12.75">
      <c r="C23" s="129" t="s">
        <v>67</v>
      </c>
      <c r="D23" s="80">
        <v>-5800.22006</v>
      </c>
      <c r="E23" s="1"/>
      <c r="F23" s="1"/>
      <c r="G23" s="102"/>
    </row>
    <row r="24" spans="3:7" ht="12.75">
      <c r="C24" s="129" t="s">
        <v>68</v>
      </c>
      <c r="D24" s="80">
        <v>-5.516256</v>
      </c>
      <c r="E24" s="1"/>
      <c r="F24" s="1"/>
      <c r="G24" s="102"/>
    </row>
    <row r="25" spans="3:7" ht="12.75">
      <c r="C25" s="129" t="s">
        <v>69</v>
      </c>
      <c r="D25" s="81">
        <v>-0.048640239</v>
      </c>
      <c r="E25" s="1"/>
      <c r="F25" s="1"/>
      <c r="G25" s="102"/>
    </row>
    <row r="26" spans="3:7" ht="12.75">
      <c r="C26" s="129" t="s">
        <v>70</v>
      </c>
      <c r="D26" s="82">
        <v>4.17648E-05</v>
      </c>
      <c r="E26" s="1"/>
      <c r="F26" s="1"/>
      <c r="G26" s="102"/>
    </row>
    <row r="27" spans="3:7" ht="12.75">
      <c r="C27" s="129" t="s">
        <v>71</v>
      </c>
      <c r="D27" s="82">
        <v>-1.44521E-08</v>
      </c>
      <c r="E27" s="1"/>
      <c r="F27" s="1"/>
      <c r="G27" s="102"/>
    </row>
    <row r="28" spans="3:7" ht="12.75">
      <c r="C28" s="129" t="s">
        <v>72</v>
      </c>
      <c r="D28" s="80">
        <v>6.5459673</v>
      </c>
      <c r="E28" s="1"/>
      <c r="F28" s="1"/>
      <c r="G28" s="102"/>
    </row>
    <row r="29" spans="3:7" ht="12.75">
      <c r="C29" s="129" t="s">
        <v>73</v>
      </c>
      <c r="D29" s="83">
        <f>EXP(D23/D22+D24+D25*D22+D26*D22^2+D27*D22^3+D28*LN(D22))</f>
        <v>1.2280005469353341</v>
      </c>
      <c r="E29" s="79" t="s">
        <v>74</v>
      </c>
      <c r="F29" s="1"/>
      <c r="G29" s="102"/>
    </row>
    <row r="30" spans="3:7" ht="12.75">
      <c r="C30" s="130" t="s">
        <v>73</v>
      </c>
      <c r="D30" s="131">
        <f>D29*1000</f>
        <v>1228.0005469353341</v>
      </c>
      <c r="E30" s="132" t="s">
        <v>75</v>
      </c>
      <c r="F30" s="124"/>
      <c r="G30" s="125"/>
    </row>
    <row r="35" spans="1:2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4.25" thickBot="1" thickTop="1">
      <c r="A36" s="2"/>
      <c r="B36" s="190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92"/>
      <c r="T36" s="2"/>
      <c r="U36" s="2"/>
      <c r="V36" s="2"/>
    </row>
    <row r="37" spans="1:22" ht="14.25" thickBot="1" thickTop="1">
      <c r="A37" s="2"/>
      <c r="B37" s="188"/>
      <c r="C37" s="166" t="s">
        <v>19</v>
      </c>
      <c r="D37" s="167"/>
      <c r="E37" s="167"/>
      <c r="F37" s="167"/>
      <c r="G37" s="167"/>
      <c r="H37" s="167"/>
      <c r="I37" s="167" t="s">
        <v>86</v>
      </c>
      <c r="J37" s="167"/>
      <c r="K37" s="168"/>
      <c r="L37" s="20"/>
      <c r="M37" s="20"/>
      <c r="N37" s="20"/>
      <c r="O37" s="20"/>
      <c r="P37" s="20"/>
      <c r="Q37" s="20"/>
      <c r="R37" s="20"/>
      <c r="S37" s="193"/>
      <c r="T37" s="2"/>
      <c r="U37" s="2"/>
      <c r="V37" s="2"/>
    </row>
    <row r="38" spans="1:22" ht="14.25" thickBot="1" thickTop="1">
      <c r="A38" s="2"/>
      <c r="B38" s="18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93"/>
      <c r="T38" s="2"/>
      <c r="U38" s="2"/>
      <c r="V38" s="2"/>
    </row>
    <row r="39" spans="1:22" ht="15.75">
      <c r="A39" s="2"/>
      <c r="B39" s="188"/>
      <c r="C39" s="14" t="s">
        <v>2</v>
      </c>
      <c r="D39" s="15" t="s">
        <v>3</v>
      </c>
      <c r="E39" s="15" t="s">
        <v>4</v>
      </c>
      <c r="F39" s="15" t="s">
        <v>5</v>
      </c>
      <c r="G39" s="16" t="s">
        <v>80</v>
      </c>
      <c r="H39" s="16" t="s">
        <v>6</v>
      </c>
      <c r="I39" s="16" t="s">
        <v>13</v>
      </c>
      <c r="J39" s="27" t="s">
        <v>14</v>
      </c>
      <c r="K39" s="28" t="s">
        <v>15</v>
      </c>
      <c r="L39" s="20"/>
      <c r="M39" s="134" t="s">
        <v>20</v>
      </c>
      <c r="N39" s="33"/>
      <c r="O39" s="33"/>
      <c r="P39" s="34"/>
      <c r="Q39" s="163" t="s">
        <v>0</v>
      </c>
      <c r="R39" s="3"/>
      <c r="S39" s="193"/>
      <c r="T39" s="2"/>
      <c r="U39" s="2"/>
      <c r="V39" s="2"/>
    </row>
    <row r="40" spans="1:22" ht="15.75" thickBot="1">
      <c r="A40" s="2"/>
      <c r="B40" s="188"/>
      <c r="C40" s="29" t="s">
        <v>7</v>
      </c>
      <c r="D40" s="30" t="s">
        <v>8</v>
      </c>
      <c r="E40" s="30" t="s">
        <v>9</v>
      </c>
      <c r="F40" s="30" t="s">
        <v>1</v>
      </c>
      <c r="G40" s="30" t="s">
        <v>10</v>
      </c>
      <c r="H40" s="30" t="s">
        <v>11</v>
      </c>
      <c r="I40" s="30" t="s">
        <v>16</v>
      </c>
      <c r="J40" s="31" t="s">
        <v>16</v>
      </c>
      <c r="K40" s="32" t="s">
        <v>17</v>
      </c>
      <c r="L40" s="20"/>
      <c r="M40" s="33"/>
      <c r="N40" s="33"/>
      <c r="O40" s="33"/>
      <c r="P40" s="34"/>
      <c r="Q40" s="164"/>
      <c r="R40" s="3"/>
      <c r="S40" s="193"/>
      <c r="T40" s="2"/>
      <c r="U40" s="2"/>
      <c r="V40" s="2"/>
    </row>
    <row r="41" spans="1:22" ht="12.75">
      <c r="A41" s="2"/>
      <c r="B41" s="188"/>
      <c r="C41" s="140">
        <v>0</v>
      </c>
      <c r="D41" s="141">
        <v>0.569</v>
      </c>
      <c r="E41" s="142">
        <v>4.217</v>
      </c>
      <c r="F41" s="142">
        <v>12.99</v>
      </c>
      <c r="G41" s="143">
        <v>1000</v>
      </c>
      <c r="H41" s="144">
        <v>0.00175</v>
      </c>
      <c r="I41" s="144">
        <v>1.75E-06</v>
      </c>
      <c r="J41" s="145">
        <v>1.349300450557268E-07</v>
      </c>
      <c r="K41" s="152">
        <v>0.006108006263784397</v>
      </c>
      <c r="L41" s="20"/>
      <c r="M41" s="35" t="s">
        <v>21</v>
      </c>
      <c r="N41" s="33"/>
      <c r="O41" s="33"/>
      <c r="P41" s="36" t="s">
        <v>22</v>
      </c>
      <c r="Q41" s="37">
        <v>70</v>
      </c>
      <c r="R41" s="1" t="s">
        <v>7</v>
      </c>
      <c r="S41" s="193"/>
      <c r="T41" s="2"/>
      <c r="U41" s="2"/>
      <c r="V41" s="2"/>
    </row>
    <row r="42" spans="1:22" ht="12.75">
      <c r="A42" s="2"/>
      <c r="B42" s="188"/>
      <c r="C42" s="138">
        <v>1.8500000000000227</v>
      </c>
      <c r="D42" s="21">
        <v>0.574</v>
      </c>
      <c r="E42" s="9">
        <v>4.211</v>
      </c>
      <c r="F42" s="9">
        <v>12.22</v>
      </c>
      <c r="G42" s="22">
        <v>1000</v>
      </c>
      <c r="H42" s="23">
        <v>0.001652</v>
      </c>
      <c r="I42" s="23">
        <v>1.652E-06</v>
      </c>
      <c r="J42" s="24">
        <v>1.363096651626692E-07</v>
      </c>
      <c r="K42" s="153">
        <v>0.006979329861419813</v>
      </c>
      <c r="L42" s="20"/>
      <c r="M42" s="35"/>
      <c r="N42" s="33"/>
      <c r="O42" s="33"/>
      <c r="P42" s="38"/>
      <c r="Q42" s="79" t="s">
        <v>0</v>
      </c>
      <c r="R42" s="1"/>
      <c r="S42" s="193"/>
      <c r="T42" s="2"/>
      <c r="U42" s="2"/>
      <c r="V42" s="2"/>
    </row>
    <row r="43" spans="1:22" ht="12.75">
      <c r="A43" s="2"/>
      <c r="B43" s="188"/>
      <c r="C43" s="138">
        <v>6.850000000000023</v>
      </c>
      <c r="D43" s="21">
        <v>0.582</v>
      </c>
      <c r="E43" s="9">
        <v>4.198</v>
      </c>
      <c r="F43" s="9">
        <v>10.26</v>
      </c>
      <c r="G43" s="22">
        <v>1000</v>
      </c>
      <c r="H43" s="23">
        <v>0.001422</v>
      </c>
      <c r="I43" s="23">
        <v>1.4220000000000001E-06</v>
      </c>
      <c r="J43" s="24">
        <v>1.3863744640304906E-07</v>
      </c>
      <c r="K43" s="153">
        <v>0.009909238229255038</v>
      </c>
      <c r="L43" s="20"/>
      <c r="M43" s="39" t="s">
        <v>23</v>
      </c>
      <c r="N43" s="33"/>
      <c r="O43" s="33"/>
      <c r="P43" s="40"/>
      <c r="Q43" s="41" t="s">
        <v>0</v>
      </c>
      <c r="R43" s="42"/>
      <c r="S43" s="193"/>
      <c r="T43" s="2"/>
      <c r="U43" s="2"/>
      <c r="V43" s="2"/>
    </row>
    <row r="44" spans="1:22" ht="12.75">
      <c r="A44" s="2"/>
      <c r="B44" s="188"/>
      <c r="C44" s="138">
        <v>11.85</v>
      </c>
      <c r="D44" s="21">
        <v>0.59</v>
      </c>
      <c r="E44" s="9">
        <v>4.189</v>
      </c>
      <c r="F44" s="9">
        <v>8.81</v>
      </c>
      <c r="G44" s="22">
        <v>1000</v>
      </c>
      <c r="H44" s="23">
        <v>0.001225</v>
      </c>
      <c r="I44" s="23">
        <v>1.225E-06</v>
      </c>
      <c r="J44" s="24">
        <v>1.4084507042253522E-07</v>
      </c>
      <c r="K44" s="153">
        <v>0.013876000341309827</v>
      </c>
      <c r="L44" s="20"/>
      <c r="M44" s="43" t="s">
        <v>25</v>
      </c>
      <c r="N44" s="44"/>
      <c r="O44" s="44"/>
      <c r="P44" s="45" t="s">
        <v>26</v>
      </c>
      <c r="Q44" s="169">
        <f>SaturatedWaterConductivity_t(Q41)</f>
        <v>0.6629999876022339</v>
      </c>
      <c r="R44" s="47" t="s">
        <v>8</v>
      </c>
      <c r="S44" s="193"/>
      <c r="T44" s="2"/>
      <c r="U44" s="2"/>
      <c r="V44" s="2"/>
    </row>
    <row r="45" spans="1:22" ht="12.75">
      <c r="A45" s="2"/>
      <c r="B45" s="188"/>
      <c r="C45" s="138">
        <v>16.85</v>
      </c>
      <c r="D45" s="21">
        <v>0.598</v>
      </c>
      <c r="E45" s="9">
        <v>4.184</v>
      </c>
      <c r="F45" s="9">
        <v>7.56</v>
      </c>
      <c r="G45" s="22">
        <v>999.0009990009991</v>
      </c>
      <c r="H45" s="23">
        <v>0.00108</v>
      </c>
      <c r="I45" s="23">
        <v>1.08108E-06</v>
      </c>
      <c r="J45" s="24">
        <v>1.4306835564053535E-07</v>
      </c>
      <c r="K45" s="153">
        <v>0.019178331441811986</v>
      </c>
      <c r="L45" s="20"/>
      <c r="M45" s="48" t="s">
        <v>27</v>
      </c>
      <c r="N45" s="49"/>
      <c r="O45" s="49"/>
      <c r="P45" s="45" t="s">
        <v>28</v>
      </c>
      <c r="Q45" s="170">
        <f>SaturatedWaterSpecificHeat_t(Q41)</f>
        <v>4.190000057220459</v>
      </c>
      <c r="R45" s="47" t="s">
        <v>29</v>
      </c>
      <c r="S45" s="193"/>
      <c r="T45" s="2"/>
      <c r="U45" s="2"/>
      <c r="V45" s="2"/>
    </row>
    <row r="46" spans="1:22" ht="12.75">
      <c r="A46" s="2"/>
      <c r="B46" s="188"/>
      <c r="C46" s="138">
        <v>21.85</v>
      </c>
      <c r="D46" s="21">
        <v>0.606</v>
      </c>
      <c r="E46" s="9">
        <v>4.181</v>
      </c>
      <c r="F46" s="9">
        <v>6.62</v>
      </c>
      <c r="G46" s="22">
        <v>998.003992015968</v>
      </c>
      <c r="H46" s="23">
        <v>0.000959</v>
      </c>
      <c r="I46" s="23">
        <v>9.60918E-07</v>
      </c>
      <c r="J46" s="24">
        <v>1.4523128438172687E-07</v>
      </c>
      <c r="K46" s="153">
        <v>0.026180790527056207</v>
      </c>
      <c r="L46" s="20"/>
      <c r="M46" s="48" t="s">
        <v>30</v>
      </c>
      <c r="N46" s="49"/>
      <c r="O46" s="49"/>
      <c r="P46" s="45" t="s">
        <v>31</v>
      </c>
      <c r="Q46" s="171">
        <f>SaturatedWaterPrandtl_t(Q41)</f>
        <v>2.5280001163482666</v>
      </c>
      <c r="R46" s="47" t="s">
        <v>32</v>
      </c>
      <c r="S46" s="193"/>
      <c r="T46" s="2"/>
      <c r="U46" s="2"/>
      <c r="V46" s="2"/>
    </row>
    <row r="47" spans="1:22" ht="15">
      <c r="A47" s="2"/>
      <c r="B47" s="188"/>
      <c r="C47" s="138">
        <v>26.85</v>
      </c>
      <c r="D47" s="21">
        <v>0.613</v>
      </c>
      <c r="E47" s="9">
        <v>4.179</v>
      </c>
      <c r="F47" s="9">
        <v>5.83</v>
      </c>
      <c r="G47" s="22">
        <v>997.0089730807578</v>
      </c>
      <c r="H47" s="23">
        <v>0.000855</v>
      </c>
      <c r="I47" s="23">
        <v>8.575649999999999E-07</v>
      </c>
      <c r="J47" s="24">
        <v>1.4712586743240009E-07</v>
      </c>
      <c r="K47" s="153">
        <v>0.035323425576413346</v>
      </c>
      <c r="L47" s="20"/>
      <c r="M47" s="50" t="s">
        <v>33</v>
      </c>
      <c r="N47" s="51"/>
      <c r="O47" s="51"/>
      <c r="P47" s="52" t="s">
        <v>34</v>
      </c>
      <c r="Q47" s="172">
        <f>SaturatedWaterDensity_t(Q41)</f>
        <v>977.6242065429688</v>
      </c>
      <c r="R47" s="47" t="s">
        <v>35</v>
      </c>
      <c r="S47" s="193"/>
      <c r="T47" s="2"/>
      <c r="U47" s="2"/>
      <c r="V47" s="2"/>
    </row>
    <row r="48" spans="1:22" ht="12.75">
      <c r="A48" s="2"/>
      <c r="B48" s="188"/>
      <c r="C48" s="138">
        <v>31.85</v>
      </c>
      <c r="D48" s="21">
        <v>0.62</v>
      </c>
      <c r="E48" s="9">
        <v>4.178</v>
      </c>
      <c r="F48" s="9">
        <v>5.2</v>
      </c>
      <c r="G48" s="22">
        <v>995.0248756218907</v>
      </c>
      <c r="H48" s="23">
        <v>0.000769</v>
      </c>
      <c r="I48" s="23">
        <v>7.728449999999999E-07</v>
      </c>
      <c r="J48" s="24">
        <v>1.4913834370512205E-07</v>
      </c>
      <c r="K48" s="153">
        <v>0.047131919240408104</v>
      </c>
      <c r="L48" s="20"/>
      <c r="M48" s="53" t="s">
        <v>36</v>
      </c>
      <c r="N48" s="49"/>
      <c r="O48" s="49"/>
      <c r="P48" s="52" t="s">
        <v>37</v>
      </c>
      <c r="Q48" s="173">
        <f>SaturatedWaterAbsoluteViscosity_t(Q41)</f>
        <v>0.00040046998765319586</v>
      </c>
      <c r="R48" s="47" t="s">
        <v>38</v>
      </c>
      <c r="S48" s="193"/>
      <c r="T48" s="2"/>
      <c r="U48" s="2"/>
      <c r="V48" s="2"/>
    </row>
    <row r="49" spans="1:22" ht="15">
      <c r="A49" s="2"/>
      <c r="B49" s="188"/>
      <c r="C49" s="138">
        <v>36.85</v>
      </c>
      <c r="D49" s="21">
        <v>0.628</v>
      </c>
      <c r="E49" s="9">
        <v>4.178</v>
      </c>
      <c r="F49" s="9">
        <v>4.62</v>
      </c>
      <c r="G49" s="22">
        <v>993.04865938431</v>
      </c>
      <c r="H49" s="23">
        <v>0.000695</v>
      </c>
      <c r="I49" s="23">
        <v>6.998649999999998E-07</v>
      </c>
      <c r="J49" s="24">
        <v>1.5136333173767352E-07</v>
      </c>
      <c r="K49" s="153">
        <v>0.06222812914932803</v>
      </c>
      <c r="L49" s="20"/>
      <c r="M49" s="53" t="s">
        <v>39</v>
      </c>
      <c r="N49" s="49"/>
      <c r="O49" s="49"/>
      <c r="P49" s="52" t="s">
        <v>40</v>
      </c>
      <c r="Q49" s="173">
        <f>SaturatedWaterKinematicViscosity_t(Q41)</f>
        <v>4.0960000546874653E-07</v>
      </c>
      <c r="R49" s="47" t="s">
        <v>41</v>
      </c>
      <c r="S49" s="193"/>
      <c r="T49" s="2"/>
      <c r="U49" s="2"/>
      <c r="V49" s="2"/>
    </row>
    <row r="50" spans="1:22" ht="15">
      <c r="A50" s="2"/>
      <c r="B50" s="188"/>
      <c r="C50" s="138">
        <v>41.85</v>
      </c>
      <c r="D50" s="21">
        <v>0.634</v>
      </c>
      <c r="E50" s="9">
        <v>4.179</v>
      </c>
      <c r="F50" s="9">
        <v>4.16</v>
      </c>
      <c r="G50" s="22">
        <v>991.0802775024778</v>
      </c>
      <c r="H50" s="23">
        <v>0.000631</v>
      </c>
      <c r="I50" s="23">
        <v>6.36679E-07</v>
      </c>
      <c r="J50" s="24">
        <v>1.5307633405120842E-07</v>
      </c>
      <c r="K50" s="153">
        <v>0.08134090579523134</v>
      </c>
      <c r="L50" s="20"/>
      <c r="M50" s="135" t="s">
        <v>42</v>
      </c>
      <c r="N50" s="55"/>
      <c r="O50" s="55"/>
      <c r="P50" s="136" t="s">
        <v>43</v>
      </c>
      <c r="Q50" s="174">
        <f>SaturatedWaterThermalDiffusivity_t(Q41)</f>
        <v>0.00016185549611691386</v>
      </c>
      <c r="R50" s="137" t="s">
        <v>44</v>
      </c>
      <c r="S50" s="193"/>
      <c r="T50" s="2"/>
      <c r="U50" s="2"/>
      <c r="V50" s="2"/>
    </row>
    <row r="51" spans="1:22" ht="12.75">
      <c r="A51" s="2"/>
      <c r="B51" s="188"/>
      <c r="C51" s="138">
        <v>46.85</v>
      </c>
      <c r="D51" s="21">
        <v>0.64</v>
      </c>
      <c r="E51" s="9">
        <v>4.18</v>
      </c>
      <c r="F51" s="9">
        <v>3.77</v>
      </c>
      <c r="G51" s="22">
        <v>989.1196834817014</v>
      </c>
      <c r="H51" s="23">
        <v>0.000577</v>
      </c>
      <c r="I51" s="23">
        <v>5.77577E-07</v>
      </c>
      <c r="J51" s="24">
        <v>1.5326315789473686E-07</v>
      </c>
      <c r="K51" s="153">
        <v>0.10531706312330934</v>
      </c>
      <c r="L51" s="20"/>
      <c r="M51" s="155" t="s">
        <v>87</v>
      </c>
      <c r="N51" s="33"/>
      <c r="O51" s="33"/>
      <c r="P51" s="45" t="s">
        <v>73</v>
      </c>
      <c r="Q51" s="175">
        <f>SaturatedWaterPressure_t(Q41)</f>
        <v>0.31303998827934265</v>
      </c>
      <c r="R51" s="156" t="s">
        <v>17</v>
      </c>
      <c r="S51" s="193"/>
      <c r="T51" s="2"/>
      <c r="U51" s="2"/>
      <c r="V51" s="2"/>
    </row>
    <row r="52" spans="1:22" ht="12.75">
      <c r="A52" s="2"/>
      <c r="B52" s="188"/>
      <c r="C52" s="138">
        <v>51.85</v>
      </c>
      <c r="D52" s="21">
        <v>0.645</v>
      </c>
      <c r="E52" s="9">
        <v>4.182</v>
      </c>
      <c r="F52" s="9">
        <v>3.42</v>
      </c>
      <c r="G52" s="22">
        <v>987.166831194472</v>
      </c>
      <c r="H52" s="23">
        <v>0.000528</v>
      </c>
      <c r="I52" s="23">
        <v>5.348639999999999E-07</v>
      </c>
      <c r="J52" s="24">
        <v>1.5623744619799136E-07</v>
      </c>
      <c r="K52" s="153">
        <v>0.13513237273365142</v>
      </c>
      <c r="L52" s="20"/>
      <c r="M52" s="20"/>
      <c r="N52" s="20"/>
      <c r="O52" s="20"/>
      <c r="P52" s="20"/>
      <c r="Q52" s="20"/>
      <c r="R52" s="20"/>
      <c r="S52" s="193"/>
      <c r="T52" s="2"/>
      <c r="U52" s="2"/>
      <c r="V52" s="2"/>
    </row>
    <row r="53" spans="1:22" ht="12.75">
      <c r="A53" s="2"/>
      <c r="B53" s="188"/>
      <c r="C53" s="138">
        <v>56.85</v>
      </c>
      <c r="D53" s="21">
        <v>0.651</v>
      </c>
      <c r="E53" s="9">
        <v>4.184</v>
      </c>
      <c r="F53" s="9">
        <v>3.15</v>
      </c>
      <c r="G53" s="22">
        <v>984.2519685039371</v>
      </c>
      <c r="H53" s="23">
        <v>0.000489</v>
      </c>
      <c r="I53" s="23">
        <v>4.96824E-07</v>
      </c>
      <c r="J53" s="24">
        <v>1.5783938814531548E-07</v>
      </c>
      <c r="K53" s="153">
        <v>0.17190245197227494</v>
      </c>
      <c r="L53" s="20"/>
      <c r="M53" s="20"/>
      <c r="N53" s="20"/>
      <c r="O53" s="20"/>
      <c r="P53" s="157" t="s">
        <v>0</v>
      </c>
      <c r="Q53" s="157" t="s">
        <v>0</v>
      </c>
      <c r="R53" s="20"/>
      <c r="S53" s="193"/>
      <c r="T53" s="2"/>
      <c r="U53" s="2"/>
      <c r="V53" s="2"/>
    </row>
    <row r="54" spans="1:22" ht="12.75">
      <c r="A54" s="2"/>
      <c r="B54" s="188"/>
      <c r="C54" s="138">
        <v>61.85</v>
      </c>
      <c r="D54" s="21">
        <v>0.656</v>
      </c>
      <c r="E54" s="9">
        <v>4.186</v>
      </c>
      <c r="F54" s="9">
        <v>2.88</v>
      </c>
      <c r="G54" s="22">
        <v>982.3182711198428</v>
      </c>
      <c r="H54" s="23">
        <v>0.000453</v>
      </c>
      <c r="I54" s="23">
        <v>4.61154E-07</v>
      </c>
      <c r="J54" s="24">
        <v>1.5953368370759673E-07</v>
      </c>
      <c r="K54" s="153">
        <v>0.21689341906538584</v>
      </c>
      <c r="L54" s="20"/>
      <c r="M54" s="20"/>
      <c r="N54" s="20"/>
      <c r="O54" s="20"/>
      <c r="P54" s="20"/>
      <c r="Q54" s="20"/>
      <c r="R54" s="20"/>
      <c r="S54" s="193"/>
      <c r="T54" s="2"/>
      <c r="U54" s="2"/>
      <c r="V54" s="2"/>
    </row>
    <row r="55" spans="1:22" ht="12.75">
      <c r="A55" s="2"/>
      <c r="B55" s="188"/>
      <c r="C55" s="138">
        <v>66.85</v>
      </c>
      <c r="D55" s="21">
        <v>0.66</v>
      </c>
      <c r="E55" s="9">
        <v>4.188</v>
      </c>
      <c r="F55" s="9">
        <v>2.66</v>
      </c>
      <c r="G55" s="22">
        <v>979.4319294809011</v>
      </c>
      <c r="H55" s="23">
        <v>0.00042</v>
      </c>
      <c r="I55" s="23">
        <v>4.2882E-07</v>
      </c>
      <c r="J55" s="24">
        <v>1.6090257879656164E-07</v>
      </c>
      <c r="K55" s="153">
        <v>0.2715321945798864</v>
      </c>
      <c r="L55" s="20"/>
      <c r="M55" s="20"/>
      <c r="N55" s="20"/>
      <c r="O55" s="20"/>
      <c r="P55" s="20"/>
      <c r="Q55" s="20"/>
      <c r="R55" s="20"/>
      <c r="S55" s="193"/>
      <c r="T55" s="2"/>
      <c r="U55" s="2"/>
      <c r="V55" s="2"/>
    </row>
    <row r="56" spans="1:22" ht="12.75">
      <c r="A56" s="2"/>
      <c r="B56" s="188"/>
      <c r="C56" s="139">
        <v>71.85</v>
      </c>
      <c r="D56" s="25">
        <v>0.664</v>
      </c>
      <c r="E56" s="9">
        <v>4.191</v>
      </c>
      <c r="F56" s="9">
        <v>2.45</v>
      </c>
      <c r="G56" s="22">
        <v>976.5625</v>
      </c>
      <c r="H56" s="23">
        <v>0.000389</v>
      </c>
      <c r="I56" s="23">
        <v>3.98336E-07</v>
      </c>
      <c r="J56" s="24">
        <v>1.632145072774994E-07</v>
      </c>
      <c r="K56" s="153">
        <v>0.33741633752673394</v>
      </c>
      <c r="L56" s="20"/>
      <c r="M56" s="20"/>
      <c r="N56" s="20"/>
      <c r="O56" s="20"/>
      <c r="P56" s="20"/>
      <c r="Q56" s="20"/>
      <c r="R56" s="20"/>
      <c r="S56" s="193"/>
      <c r="T56" s="2"/>
      <c r="U56" s="2"/>
      <c r="V56" s="2"/>
    </row>
    <row r="57" spans="1:22" ht="12.75">
      <c r="A57" s="2"/>
      <c r="B57" s="188"/>
      <c r="C57" s="138">
        <v>76.85</v>
      </c>
      <c r="D57" s="21">
        <v>0.668</v>
      </c>
      <c r="E57" s="9">
        <v>4.195</v>
      </c>
      <c r="F57" s="9">
        <v>2.29</v>
      </c>
      <c r="G57" s="22">
        <v>973.7098344693283</v>
      </c>
      <c r="H57" s="23">
        <v>0.000365</v>
      </c>
      <c r="I57" s="23">
        <v>3.748549999999999E-07</v>
      </c>
      <c r="J57" s="24">
        <v>1.6353659117997615E-07</v>
      </c>
      <c r="K57" s="153">
        <v>0.41632331593192085</v>
      </c>
      <c r="L57" s="20"/>
      <c r="M57" s="20"/>
      <c r="N57" s="20"/>
      <c r="O57" s="20"/>
      <c r="P57" s="20"/>
      <c r="Q57" s="20"/>
      <c r="R57" s="20"/>
      <c r="S57" s="193"/>
      <c r="T57" s="2"/>
      <c r="U57" s="2"/>
      <c r="V57" s="2"/>
    </row>
    <row r="58" spans="1:22" ht="12.75">
      <c r="A58" s="2"/>
      <c r="B58" s="188"/>
      <c r="C58" s="138">
        <v>81.85</v>
      </c>
      <c r="D58" s="21">
        <v>0.671</v>
      </c>
      <c r="E58" s="9">
        <v>4.199</v>
      </c>
      <c r="F58" s="9">
        <v>2.14</v>
      </c>
      <c r="G58" s="22">
        <v>970.8737864077669</v>
      </c>
      <c r="H58" s="23">
        <v>0.000343</v>
      </c>
      <c r="I58" s="23">
        <v>3.5329E-07</v>
      </c>
      <c r="J58" s="24">
        <v>1.6459395094070018E-07</v>
      </c>
      <c r="K58" s="153">
        <v>0.5102191251968057</v>
      </c>
      <c r="L58" s="20"/>
      <c r="M58" s="20"/>
      <c r="N58" s="20"/>
      <c r="O58" s="20"/>
      <c r="P58" s="20"/>
      <c r="Q58" s="20"/>
      <c r="R58" s="20"/>
      <c r="S58" s="193"/>
      <c r="T58" s="2"/>
      <c r="U58" s="2"/>
      <c r="V58" s="20"/>
    </row>
    <row r="59" spans="1:22" ht="12.75">
      <c r="A59" s="2"/>
      <c r="B59" s="188"/>
      <c r="C59" s="138">
        <v>86.85</v>
      </c>
      <c r="D59" s="21">
        <v>0.674</v>
      </c>
      <c r="E59" s="9">
        <v>4.203</v>
      </c>
      <c r="F59" s="9">
        <v>2.02</v>
      </c>
      <c r="G59" s="22">
        <v>967.1179883945841</v>
      </c>
      <c r="H59" s="23">
        <v>0.000324</v>
      </c>
      <c r="I59" s="23">
        <v>3.3501600000000004E-07</v>
      </c>
      <c r="J59" s="24">
        <v>1.6581394242207946E-07</v>
      </c>
      <c r="K59" s="153">
        <v>0.6212661825396458</v>
      </c>
      <c r="L59" s="20"/>
      <c r="M59" s="20"/>
      <c r="N59" s="20"/>
      <c r="O59" s="20"/>
      <c r="P59" s="20"/>
      <c r="Q59" s="20"/>
      <c r="R59" s="20"/>
      <c r="S59" s="193"/>
      <c r="T59" s="2"/>
      <c r="U59" s="2"/>
      <c r="V59" s="2"/>
    </row>
    <row r="60" spans="1:22" ht="12.75">
      <c r="A60" s="2"/>
      <c r="B60" s="188"/>
      <c r="C60" s="138">
        <v>91.85</v>
      </c>
      <c r="D60" s="21">
        <v>0.677</v>
      </c>
      <c r="E60" s="9">
        <v>4.209</v>
      </c>
      <c r="F60" s="9">
        <v>1.91</v>
      </c>
      <c r="G60" s="22">
        <v>963.3911368015414</v>
      </c>
      <c r="H60" s="23">
        <v>0.000306</v>
      </c>
      <c r="I60" s="23">
        <v>3.17628E-07</v>
      </c>
      <c r="J60" s="24">
        <v>1.669579472558803E-07</v>
      </c>
      <c r="K60" s="153">
        <v>0.7518304417299169</v>
      </c>
      <c r="L60" s="20"/>
      <c r="M60" s="20"/>
      <c r="N60" s="20"/>
      <c r="O60" s="20"/>
      <c r="P60" s="20"/>
      <c r="Q60" s="20"/>
      <c r="R60" s="20"/>
      <c r="S60" s="193"/>
      <c r="T60" s="2"/>
      <c r="U60" s="2"/>
      <c r="V60" s="2"/>
    </row>
    <row r="61" spans="1:22" ht="12.75">
      <c r="A61" s="2"/>
      <c r="B61" s="188"/>
      <c r="C61" s="138">
        <v>96.85</v>
      </c>
      <c r="D61" s="21">
        <v>0.679</v>
      </c>
      <c r="E61" s="9">
        <v>4.214</v>
      </c>
      <c r="F61" s="9">
        <v>1.8</v>
      </c>
      <c r="G61" s="22">
        <v>960.6147934678196</v>
      </c>
      <c r="H61" s="23">
        <v>0.000289</v>
      </c>
      <c r="I61" s="23">
        <v>3.008489999999999E-07</v>
      </c>
      <c r="J61" s="24">
        <v>1.6773588039867107E-07</v>
      </c>
      <c r="K61" s="153">
        <v>0.9044876886863782</v>
      </c>
      <c r="L61" s="20"/>
      <c r="M61" s="20"/>
      <c r="N61" s="20"/>
      <c r="O61" s="20"/>
      <c r="P61" s="20"/>
      <c r="Q61" s="20"/>
      <c r="R61" s="20"/>
      <c r="S61" s="193"/>
      <c r="T61" s="2"/>
      <c r="U61" s="2"/>
      <c r="V61" s="2"/>
    </row>
    <row r="62" spans="1:22" ht="13.5" thickBot="1">
      <c r="A62" s="2"/>
      <c r="B62" s="188"/>
      <c r="C62" s="146">
        <v>100</v>
      </c>
      <c r="D62" s="147">
        <v>0.68</v>
      </c>
      <c r="E62" s="148">
        <v>4.217</v>
      </c>
      <c r="F62" s="148">
        <v>1.76</v>
      </c>
      <c r="G62" s="149">
        <v>957.8544061302682</v>
      </c>
      <c r="H62" s="150">
        <v>0.000279</v>
      </c>
      <c r="I62" s="150">
        <v>2.91276E-07</v>
      </c>
      <c r="J62" s="151">
        <v>1.6834716623191845E-07</v>
      </c>
      <c r="K62" s="154">
        <v>1.013252619713624</v>
      </c>
      <c r="L62" s="20"/>
      <c r="M62" s="20"/>
      <c r="N62" s="20"/>
      <c r="O62" s="20"/>
      <c r="P62" s="20"/>
      <c r="Q62" s="20"/>
      <c r="R62" s="20"/>
      <c r="S62" s="193"/>
      <c r="T62" s="2"/>
      <c r="U62" s="2"/>
      <c r="V62" s="2"/>
    </row>
    <row r="63" spans="1:22" ht="12.75">
      <c r="A63" s="26"/>
      <c r="B63" s="189"/>
      <c r="C63" s="158"/>
      <c r="D63" s="158"/>
      <c r="E63" s="158"/>
      <c r="F63" s="158"/>
      <c r="G63" s="185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94"/>
      <c r="T63" s="26"/>
      <c r="U63" s="26"/>
      <c r="V63" s="26"/>
    </row>
    <row r="64" spans="1:22" ht="12.75">
      <c r="A64" s="2"/>
      <c r="B64" s="188"/>
      <c r="C64" s="20"/>
      <c r="D64" s="20"/>
      <c r="E64" s="20"/>
      <c r="F64" s="20"/>
      <c r="G64" s="20"/>
      <c r="H64" s="20"/>
      <c r="I64" s="20"/>
      <c r="J64" s="20"/>
      <c r="K64" s="20"/>
      <c r="L64" s="158"/>
      <c r="M64" s="20"/>
      <c r="N64" s="20"/>
      <c r="O64" s="20"/>
      <c r="P64" s="20"/>
      <c r="Q64" s="20"/>
      <c r="R64" s="20"/>
      <c r="S64" s="193"/>
      <c r="T64" s="2"/>
      <c r="U64" s="2"/>
      <c r="V64" s="2"/>
    </row>
    <row r="65" spans="1:22" ht="12.75">
      <c r="A65" s="2"/>
      <c r="B65" s="188"/>
      <c r="C65" s="20"/>
      <c r="D65" s="20"/>
      <c r="E65" s="20"/>
      <c r="F65" s="20"/>
      <c r="G65" s="20"/>
      <c r="H65" s="20"/>
      <c r="I65" s="20"/>
      <c r="J65" s="20"/>
      <c r="K65" s="20"/>
      <c r="L65" s="158"/>
      <c r="M65" s="20"/>
      <c r="N65" s="20"/>
      <c r="O65" s="20"/>
      <c r="P65" s="20"/>
      <c r="Q65" s="20"/>
      <c r="R65" s="20"/>
      <c r="S65" s="193"/>
      <c r="T65" s="2"/>
      <c r="U65" s="2"/>
      <c r="V65" s="2"/>
    </row>
    <row r="66" spans="1:22" ht="12.75">
      <c r="A66" s="2"/>
      <c r="B66" s="18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3"/>
      <c r="T66" s="2"/>
      <c r="U66" s="2"/>
      <c r="V66" s="2"/>
    </row>
    <row r="67" spans="1:22" ht="12.75">
      <c r="A67" s="2"/>
      <c r="B67" s="18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3"/>
      <c r="T67" s="2"/>
      <c r="U67" s="2"/>
      <c r="V67" s="2"/>
    </row>
    <row r="68" spans="1:22" ht="12.75">
      <c r="A68" s="2"/>
      <c r="B68" s="188"/>
      <c r="C68" s="157" t="s">
        <v>89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3"/>
      <c r="T68" s="2"/>
      <c r="U68" s="2"/>
      <c r="V68" s="2"/>
    </row>
    <row r="69" spans="1:22" ht="12.75">
      <c r="A69" s="2"/>
      <c r="B69" s="18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3"/>
      <c r="T69" s="2"/>
      <c r="U69" s="2"/>
      <c r="V69" s="2"/>
    </row>
    <row r="70" spans="1:22" ht="12.75">
      <c r="A70" s="2"/>
      <c r="B70" s="188"/>
      <c r="C70" s="161">
        <v>1</v>
      </c>
      <c r="D70" s="162" t="s">
        <v>22</v>
      </c>
      <c r="E70" s="186" t="str">
        <f>CONCATENATE("0,","1.85,","6.85,","11.85,","16.85,","21.85,","26.85,","31.85,","36.85,","41.85,","46.85,","51.85,","56.85,","61.85,","66.85,","71.85,","76.85,","81.85,","86.85,","91.85,","96.85,","100,")</f>
        <v>0,1.85,6.85,11.85,16.85,21.85,26.85,31.85,36.85,41.85,46.85,51.85,56.85,61.85,66.85,71.85,76.85,81.85,86.85,91.85,96.85,100,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3"/>
      <c r="T70" s="2"/>
      <c r="U70" s="2"/>
      <c r="V70" s="20"/>
    </row>
    <row r="71" spans="1:22" ht="12.75">
      <c r="A71" s="2"/>
      <c r="B71" s="188"/>
      <c r="C71" s="161">
        <v>2</v>
      </c>
      <c r="D71" s="162" t="s">
        <v>26</v>
      </c>
      <c r="E71" s="186" t="str">
        <f>CONCATENATE("0.569,","0.574,","0.582,","0.59,","0.598,","0.606,","0.613,","0.62,","0.628,","0.634,","0.64,","0.645,","0.651,","0.656,","0.66,","0.664,","0.668,","0.671,","0.674,","0.677,","0.679,","0.68,")</f>
        <v>0.569,0.574,0.582,0.59,0.598,0.606,0.613,0.62,0.628,0.634,0.64,0.645,0.651,0.656,0.66,0.664,0.668,0.671,0.674,0.677,0.679,0.68,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3"/>
      <c r="T71" s="2"/>
      <c r="U71" s="2"/>
      <c r="V71" s="2"/>
    </row>
    <row r="72" spans="1:22" ht="12.75">
      <c r="A72" s="2"/>
      <c r="B72" s="188"/>
      <c r="C72" s="161">
        <v>3</v>
      </c>
      <c r="D72" s="177" t="s">
        <v>28</v>
      </c>
      <c r="E72" s="186" t="str">
        <f>CONCATENATE("4.217,","4.211,","4.198,","4.189,","4.184,","4.181,","4.179,","4.178,","4.178,","4.179,","4.18,","4.182,","4.184,","4.186,","4.188,","4.191,","4.195,","4.199,","4.203,","4.209,","4.214,","4.217,")</f>
        <v>4.217,4.211,4.198,4.189,4.184,4.181,4.179,4.178,4.178,4.179,4.18,4.182,4.184,4.186,4.188,4.191,4.195,4.199,4.203,4.209,4.214,4.217,</v>
      </c>
      <c r="F72" s="20"/>
      <c r="G72" s="20"/>
      <c r="H72" s="20"/>
      <c r="I72" s="20"/>
      <c r="J72" s="20" t="s">
        <v>0</v>
      </c>
      <c r="K72" s="20"/>
      <c r="L72" s="20"/>
      <c r="M72" s="20"/>
      <c r="N72" s="20"/>
      <c r="O72" s="20"/>
      <c r="P72" s="20"/>
      <c r="Q72" s="20"/>
      <c r="R72" s="20"/>
      <c r="S72" s="193"/>
      <c r="T72" s="2"/>
      <c r="U72" s="2"/>
      <c r="V72" s="2"/>
    </row>
    <row r="73" spans="1:22" ht="12.75">
      <c r="A73" s="2"/>
      <c r="B73" s="188"/>
      <c r="C73" s="161">
        <v>4</v>
      </c>
      <c r="D73" s="162" t="s">
        <v>31</v>
      </c>
      <c r="E73" s="176" t="str">
        <f>CONCATENATE("12.99,","12.22,","10.26,","8.81,","7.56,","6.62,","5.83,","5.2,","4.62,","4.16,","3.77,","3.42,","3.15,","2.88,","2.66,","2.45,","2.29,","2.14,","2.02,","1.91,","1.8,","1.76,")</f>
        <v>12.99,12.22,10.26,8.81,7.56,6.62,5.83,5.2,4.62,4.16,3.77,3.42,3.15,2.88,2.66,2.45,2.29,2.14,2.02,1.91,1.8,1.76,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193"/>
      <c r="T73" s="2"/>
      <c r="U73" s="2"/>
      <c r="V73" s="2"/>
    </row>
    <row r="74" spans="1:22" ht="15">
      <c r="A74" s="2"/>
      <c r="B74" s="188"/>
      <c r="C74" s="161">
        <v>5</v>
      </c>
      <c r="D74" s="178" t="s">
        <v>88</v>
      </c>
      <c r="E74" s="187" t="str">
        <f>CONCATENATE("1000,","1000,","1000,","1000,","999.000999000999,","998.003992015968,","997.008973080758,","995.024875621891,","993.04865938431,","991.080277502478,","989.119683481701,","987.166831194472,","984.251968503937,","982.318271119843,","979.431929480901,","976.5625,","973.709834469328,","970.873786407767,","967.117988394584,","963.391136801541,","960.61479346782,","957.854406130268,")</f>
        <v>1000,1000,1000,1000,999.000999000999,998.003992015968,997.008973080758,995.024875621891,993.04865938431,991.080277502478,989.119683481701,987.166831194472,984.251968503937,982.318271119843,979.431929480901,976.5625,973.709834469328,970.873786407767,967.117988394584,963.391136801541,960.61479346782,957.854406130268,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93"/>
      <c r="T74" s="2"/>
      <c r="U74" s="2"/>
      <c r="V74" s="2"/>
    </row>
    <row r="75" spans="1:22" ht="12.75">
      <c r="A75" s="2"/>
      <c r="B75" s="188"/>
      <c r="C75" s="161">
        <v>6</v>
      </c>
      <c r="D75" s="162" t="s">
        <v>37</v>
      </c>
      <c r="E75" s="187" t="str">
        <f>CONCATENATE("0.00175,","0.001652,","0.001422,","0.001225,","0.00108,","0.000959,","0.000855,","0.000769,","0.000695,","0.000631,","0.000577,","0.000528,","0.000489,","0.000453,","0.00042,","0.000389,","0.000365,","0.000343,","0.000324,","0.000306,","0.000289,","0.000279,")</f>
        <v>0.00175,0.001652,0.001422,0.001225,0.00108,0.000959,0.000855,0.000769,0.000695,0.000631,0.000577,0.000528,0.000489,0.000453,0.00042,0.000389,0.000365,0.000343,0.000324,0.000306,0.000289,0.000279,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93"/>
      <c r="T75" s="2"/>
      <c r="U75" s="2"/>
      <c r="V75" s="2"/>
    </row>
    <row r="76" spans="1:22" ht="12.75">
      <c r="A76" s="2"/>
      <c r="B76" s="188"/>
      <c r="C76" s="161">
        <v>7</v>
      </c>
      <c r="D76" s="162" t="s">
        <v>40</v>
      </c>
      <c r="E76" s="187" t="str">
        <f>CONCATENATE("0.00000175,","0.000001652,","0.000001422,","0.000001225,","0.00000108108,","0.000000960918,","0.000000857565,","0.000000772845,","0.000000699865,","0.000000636679,","0.000000577577,","0.000000534864,","0.000000496824,","0.000000461154,","0.00000042882,","0.000000398336,","0.000000374855,","0.00000035329,","0.000000335016,","0.000000317628,","0.000000300849,","0.000000291276,")</f>
        <v>0.00000175,0.000001652,0.000001422,0.000001225,0.00000108108,0.000000960918,0.000000857565,0.000000772845,0.000000699865,0.000000636679,0.000000577577,0.000000534864,0.000000496824,0.000000461154,0.00000042882,0.000000398336,0.000000374855,0.00000035329,0.000000335016,0.000000317628,0.000000300849,0.000000291276,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193"/>
      <c r="T76" s="2"/>
      <c r="U76" s="2"/>
      <c r="V76" s="2"/>
    </row>
    <row r="77" spans="1:22" ht="12.75">
      <c r="A77" s="2"/>
      <c r="B77" s="188"/>
      <c r="C77" s="161">
        <v>8</v>
      </c>
      <c r="D77" s="162" t="s">
        <v>43</v>
      </c>
      <c r="E77" s="187" t="str">
        <f>CONCATENATE("1.34930045055727E-07,","1.36309665162669E-07,","1.38637446403049E-07,","1.40845070422535E-07,","1.43068355640535E-07,","1.45231284381727E-07,","1.471258674324E-07,","1.49138343705122E-07,","1.51363331737674E-07,","1.53076334051208E-07,","1.53263157894737E-07,","1.56237446197991E-07,","1.57839388145315E-07,","1.59533683707597E-07,","1.60902578796562E-07,","1.63214507277499E-07,","1.63536591179976E-07,","1.645939509407E-07,","1.65813942422079E-07,","1.6695794725588E-07,","1.67735880398671E-07,","1.68347166231918E-07,")</f>
        <v>1.34930045055727E-07,1.36309665162669E-07,1.38637446403049E-07,1.40845070422535E-07,1.43068355640535E-07,1.45231284381727E-07,1.471258674324E-07,1.49138343705122E-07,1.51363331737674E-07,1.53076334051208E-07,1.53263157894737E-07,1.56237446197991E-07,1.57839388145315E-07,1.59533683707597E-07,1.60902578796562E-07,1.63214507277499E-07,1.63536591179976E-07,1.645939509407E-07,1.65813942422079E-07,1.6695794725588E-07,1.67735880398671E-07,1.68347166231918E-07,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193"/>
      <c r="T77" s="2"/>
      <c r="U77" s="2"/>
      <c r="V77" s="2"/>
    </row>
    <row r="78" spans="1:22" ht="12.75">
      <c r="A78" s="2"/>
      <c r="B78" s="188"/>
      <c r="C78" s="161">
        <v>9</v>
      </c>
      <c r="D78" s="162" t="s">
        <v>73</v>
      </c>
      <c r="E78" s="187" t="str">
        <f>CONCATENATE("0.0061080062637844,","0.00697932986141981,","0.00990923822925504,","0.0138760003413098,","0.019178331441812,","0.0261807905270562,","0.0353234255764133,","0.0471319192404081,","0.062228129149328,","0.0813409057952313,","0.105317063123309,","0.135132372733651,","0.171902451972275,","0.216893419065386,","0.271532194579886,","0.337416337526734,","0.416323315931921,","0.510219125196806,","0.621266182539646,","0.751830441729917,","0.904487688686378,","1.01325261971362,")</f>
        <v>0.0061080062637844,0.00697932986141981,0.00990923822925504,0.0138760003413098,0.019178331441812,0.0261807905270562,0.0353234255764133,0.0471319192404081,0.062228129149328,0.0813409057952313,0.105317063123309,0.135132372733651,0.171902451972275,0.216893419065386,0.271532194579886,0.337416337526734,0.416323315931921,0.510219125196806,0.621266182539646,0.751830441729917,0.904487688686378,1.01325261971362,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193"/>
      <c r="T78" s="2"/>
      <c r="U78" s="2"/>
      <c r="V78" s="2"/>
    </row>
    <row r="79" spans="1:22" ht="12.75">
      <c r="A79" s="2"/>
      <c r="B79" s="18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193"/>
      <c r="T79" s="2"/>
      <c r="U79" s="2"/>
      <c r="V79" s="2"/>
    </row>
    <row r="80" spans="1:22" ht="12.75">
      <c r="A80" s="2"/>
      <c r="B80" s="18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193"/>
      <c r="T80" s="2"/>
      <c r="U80" s="2"/>
      <c r="V80" s="2"/>
    </row>
    <row r="81" spans="1:22" ht="13.5" thickBot="1">
      <c r="A81" s="2"/>
      <c r="B81" s="191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95"/>
      <c r="T81" s="2"/>
      <c r="U81" s="2"/>
      <c r="V81" s="2"/>
    </row>
    <row r="82" spans="1:22" ht="13.5" thickTop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5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3.5" thickTop="1"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192"/>
      <c r="T85" s="2"/>
      <c r="U85" s="2"/>
      <c r="V85" s="2"/>
    </row>
    <row r="86" spans="2:19" ht="12.75">
      <c r="B86" s="204"/>
      <c r="C86" s="200" t="s">
        <v>12</v>
      </c>
      <c r="D86" s="201"/>
      <c r="E86" s="201"/>
      <c r="F86" s="201"/>
      <c r="G86" s="201"/>
      <c r="H86" s="202" t="s">
        <v>85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209"/>
    </row>
    <row r="87" spans="2:19" ht="15">
      <c r="B87" s="204"/>
      <c r="C87" s="196" t="s">
        <v>2</v>
      </c>
      <c r="D87" s="197" t="s">
        <v>3</v>
      </c>
      <c r="E87" s="197" t="s">
        <v>4</v>
      </c>
      <c r="F87" s="197" t="s">
        <v>5</v>
      </c>
      <c r="G87" s="198" t="s">
        <v>79</v>
      </c>
      <c r="H87" s="199" t="s">
        <v>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209"/>
    </row>
    <row r="88" spans="2:19" ht="15.75" thickBot="1">
      <c r="B88" s="204"/>
      <c r="C88" s="18" t="s">
        <v>7</v>
      </c>
      <c r="D88" s="4" t="s">
        <v>8</v>
      </c>
      <c r="E88" s="4" t="s">
        <v>9</v>
      </c>
      <c r="F88" s="4" t="s">
        <v>1</v>
      </c>
      <c r="G88" s="4" t="s">
        <v>10</v>
      </c>
      <c r="H88" s="19" t="s">
        <v>11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209"/>
    </row>
    <row r="89" spans="2:19" ht="12.75">
      <c r="B89" s="204"/>
      <c r="C89" s="5">
        <v>-73.15</v>
      </c>
      <c r="D89" s="6">
        <v>0.0181</v>
      </c>
      <c r="E89" s="6">
        <v>1.007</v>
      </c>
      <c r="F89" s="6">
        <v>0.737</v>
      </c>
      <c r="G89" s="6">
        <v>1.7458</v>
      </c>
      <c r="H89" s="7">
        <v>1.325E-05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209"/>
    </row>
    <row r="90" spans="2:19" ht="12.75">
      <c r="B90" s="204"/>
      <c r="C90" s="8">
        <v>-23.15</v>
      </c>
      <c r="D90" s="9">
        <v>0.0223</v>
      </c>
      <c r="E90" s="9">
        <v>1.006</v>
      </c>
      <c r="F90" s="9">
        <v>0.72</v>
      </c>
      <c r="G90" s="9">
        <v>1.3947</v>
      </c>
      <c r="H90" s="10">
        <v>1.596E-05</v>
      </c>
      <c r="I90" s="1"/>
      <c r="J90" s="134" t="s">
        <v>20</v>
      </c>
      <c r="K90" s="33"/>
      <c r="L90" s="33"/>
      <c r="M90" s="33"/>
      <c r="N90" s="33"/>
      <c r="O90" s="33"/>
      <c r="P90" s="33"/>
      <c r="Q90" s="1"/>
      <c r="R90" s="1"/>
      <c r="S90" s="209"/>
    </row>
    <row r="91" spans="2:19" ht="12.75">
      <c r="B91" s="204"/>
      <c r="C91" s="8">
        <v>26.85</v>
      </c>
      <c r="D91" s="9">
        <v>0.0263</v>
      </c>
      <c r="E91" s="9">
        <v>1.007</v>
      </c>
      <c r="F91" s="9">
        <v>0.707</v>
      </c>
      <c r="G91" s="9">
        <v>1.1614</v>
      </c>
      <c r="H91" s="10">
        <v>1.846E-05</v>
      </c>
      <c r="I91" s="1"/>
      <c r="J91" s="33"/>
      <c r="K91" s="33"/>
      <c r="L91" s="33"/>
      <c r="M91" s="33"/>
      <c r="N91" s="33"/>
      <c r="O91" s="33"/>
      <c r="P91" s="33"/>
      <c r="Q91" s="1"/>
      <c r="R91" s="1"/>
      <c r="S91" s="209"/>
    </row>
    <row r="92" spans="2:19" ht="12.75">
      <c r="B92" s="204"/>
      <c r="C92" s="8">
        <v>76.85</v>
      </c>
      <c r="D92" s="9">
        <v>0.03</v>
      </c>
      <c r="E92" s="9">
        <v>1.009</v>
      </c>
      <c r="F92" s="9">
        <v>0.7</v>
      </c>
      <c r="G92" s="9">
        <v>0.995</v>
      </c>
      <c r="H92" s="10">
        <v>2.082E-05</v>
      </c>
      <c r="I92" s="1"/>
      <c r="J92" s="35" t="s">
        <v>21</v>
      </c>
      <c r="K92" s="33"/>
      <c r="L92" s="36" t="s">
        <v>22</v>
      </c>
      <c r="M92" s="37">
        <v>65</v>
      </c>
      <c r="N92" s="1" t="s">
        <v>7</v>
      </c>
      <c r="O92" s="1"/>
      <c r="P92" s="1"/>
      <c r="Q92" s="1"/>
      <c r="R92" s="1"/>
      <c r="S92" s="209"/>
    </row>
    <row r="93" spans="2:19" ht="12.75">
      <c r="B93" s="204"/>
      <c r="C93" s="8">
        <v>126.85</v>
      </c>
      <c r="D93" s="9">
        <v>0.0338</v>
      </c>
      <c r="E93" s="9">
        <v>1.014</v>
      </c>
      <c r="F93" s="9">
        <v>0.69</v>
      </c>
      <c r="G93" s="9">
        <v>0.8711</v>
      </c>
      <c r="H93" s="10">
        <v>2.301E-05</v>
      </c>
      <c r="I93" s="1"/>
      <c r="J93" s="35"/>
      <c r="K93" s="33"/>
      <c r="L93" s="38"/>
      <c r="M93" s="1"/>
      <c r="N93" s="1"/>
      <c r="O93" s="1"/>
      <c r="P93" s="1"/>
      <c r="Q93" s="1"/>
      <c r="R93" s="1"/>
      <c r="S93" s="209"/>
    </row>
    <row r="94" spans="2:19" ht="12.75">
      <c r="B94" s="204"/>
      <c r="C94" s="8">
        <v>176.85</v>
      </c>
      <c r="D94" s="9">
        <v>0.0373</v>
      </c>
      <c r="E94" s="9">
        <v>1.021</v>
      </c>
      <c r="F94" s="9">
        <v>0.686</v>
      </c>
      <c r="G94" s="9">
        <v>0.774</v>
      </c>
      <c r="H94" s="10">
        <v>2.507E-05</v>
      </c>
      <c r="I94" s="1"/>
      <c r="J94" s="39" t="s">
        <v>23</v>
      </c>
      <c r="K94" s="33"/>
      <c r="L94" s="40"/>
      <c r="M94" s="41" t="s">
        <v>24</v>
      </c>
      <c r="N94" s="42"/>
      <c r="O94" s="1"/>
      <c r="P94" s="1"/>
      <c r="Q94" s="1"/>
      <c r="R94" s="1"/>
      <c r="S94" s="209"/>
    </row>
    <row r="95" spans="2:19" ht="12.75">
      <c r="B95" s="204"/>
      <c r="C95" s="8">
        <v>226.85</v>
      </c>
      <c r="D95" s="9">
        <v>0.0407</v>
      </c>
      <c r="E95" s="9">
        <v>1.03</v>
      </c>
      <c r="F95" s="9">
        <v>0.684</v>
      </c>
      <c r="G95" s="9">
        <v>0.6964</v>
      </c>
      <c r="H95" s="10">
        <v>2.701E-05</v>
      </c>
      <c r="I95" s="1"/>
      <c r="J95" s="56" t="s">
        <v>45</v>
      </c>
      <c r="K95" s="44"/>
      <c r="L95" s="45" t="s">
        <v>26</v>
      </c>
      <c r="M95" s="46">
        <f>AirConductivity_t(M92)</f>
        <v>0.029100000858306885</v>
      </c>
      <c r="N95" s="47" t="s">
        <v>8</v>
      </c>
      <c r="O95" s="1"/>
      <c r="P95" s="1"/>
      <c r="Q95" s="1"/>
      <c r="R95" s="1"/>
      <c r="S95" s="209"/>
    </row>
    <row r="96" spans="2:19" ht="12.75">
      <c r="B96" s="204"/>
      <c r="C96" s="8">
        <v>276.85</v>
      </c>
      <c r="D96" s="9">
        <v>0.0439</v>
      </c>
      <c r="E96" s="9">
        <v>1.04</v>
      </c>
      <c r="F96" s="9">
        <v>0.683</v>
      </c>
      <c r="G96" s="9">
        <v>0.6329</v>
      </c>
      <c r="H96" s="10">
        <v>2.884E-05</v>
      </c>
      <c r="I96" s="1"/>
      <c r="J96" s="38" t="s">
        <v>46</v>
      </c>
      <c r="K96" s="49"/>
      <c r="L96" s="45" t="s">
        <v>28</v>
      </c>
      <c r="M96" s="165">
        <f>AirSpecificHeat_t(M92)</f>
        <v>1.0084999799728394</v>
      </c>
      <c r="N96" s="47" t="s">
        <v>29</v>
      </c>
      <c r="O96" s="1"/>
      <c r="P96" s="1"/>
      <c r="Q96" s="1"/>
      <c r="R96" s="1"/>
      <c r="S96" s="209"/>
    </row>
    <row r="97" spans="2:19" ht="12.75">
      <c r="B97" s="204"/>
      <c r="C97" s="8">
        <v>326.85</v>
      </c>
      <c r="D97" s="9">
        <v>0.0469</v>
      </c>
      <c r="E97" s="9">
        <v>1.051</v>
      </c>
      <c r="F97" s="9">
        <v>0.685</v>
      </c>
      <c r="G97" s="9">
        <v>0.5804</v>
      </c>
      <c r="H97" s="10">
        <v>3.058E-05</v>
      </c>
      <c r="I97" s="1"/>
      <c r="J97" s="38" t="s">
        <v>47</v>
      </c>
      <c r="K97" s="49"/>
      <c r="L97" s="45" t="s">
        <v>31</v>
      </c>
      <c r="M97" s="165">
        <f>AirPrandtl_t(M92)</f>
        <v>0.7020000219345093</v>
      </c>
      <c r="N97" s="47" t="s">
        <v>32</v>
      </c>
      <c r="O97" s="1"/>
      <c r="P97" s="1"/>
      <c r="Q97" s="1"/>
      <c r="R97" s="1"/>
      <c r="S97" s="209"/>
    </row>
    <row r="98" spans="2:19" ht="15">
      <c r="B98" s="204"/>
      <c r="C98" s="8">
        <v>376.85</v>
      </c>
      <c r="D98" s="9">
        <v>0.0497</v>
      </c>
      <c r="E98" s="9">
        <v>1.063</v>
      </c>
      <c r="F98" s="9">
        <v>0.69</v>
      </c>
      <c r="G98" s="9">
        <v>0.5356</v>
      </c>
      <c r="H98" s="10">
        <v>3.225E-05</v>
      </c>
      <c r="I98" s="1"/>
      <c r="J98" s="38" t="s">
        <v>48</v>
      </c>
      <c r="K98" s="51"/>
      <c r="L98" s="52" t="s">
        <v>34</v>
      </c>
      <c r="M98" s="165">
        <f>AirDensity_t(M92)</f>
        <v>1.034440040588379</v>
      </c>
      <c r="N98" s="47" t="s">
        <v>35</v>
      </c>
      <c r="O98" s="1"/>
      <c r="P98" s="1"/>
      <c r="Q98" s="1"/>
      <c r="R98" s="1"/>
      <c r="S98" s="209"/>
    </row>
    <row r="99" spans="2:19" ht="12.75">
      <c r="B99" s="204"/>
      <c r="C99" s="8">
        <v>426.85</v>
      </c>
      <c r="D99" s="9">
        <v>0.0524</v>
      </c>
      <c r="E99" s="9">
        <v>1.075</v>
      </c>
      <c r="F99" s="9">
        <v>0.695</v>
      </c>
      <c r="G99" s="9">
        <v>0.4975</v>
      </c>
      <c r="H99" s="10">
        <v>3.388E-05</v>
      </c>
      <c r="I99" s="1"/>
      <c r="J99" s="38" t="s">
        <v>49</v>
      </c>
      <c r="K99" s="49"/>
      <c r="L99" s="52" t="s">
        <v>37</v>
      </c>
      <c r="M99" s="211">
        <f>AirAbsoluteViscosity_t(M92)</f>
        <v>2.0260700694052503E-05</v>
      </c>
      <c r="N99" s="47" t="s">
        <v>38</v>
      </c>
      <c r="O99" s="1"/>
      <c r="P99" s="1"/>
      <c r="Q99" s="1"/>
      <c r="R99" s="1"/>
      <c r="S99" s="209"/>
    </row>
    <row r="100" spans="2:19" ht="15">
      <c r="B100" s="204"/>
      <c r="C100" s="8">
        <v>476.85</v>
      </c>
      <c r="D100" s="9">
        <v>0.0549</v>
      </c>
      <c r="E100" s="9">
        <v>1.087</v>
      </c>
      <c r="F100" s="9">
        <v>0.702</v>
      </c>
      <c r="G100" s="9">
        <v>0.4643</v>
      </c>
      <c r="H100" s="10">
        <v>3.546E-05</v>
      </c>
      <c r="I100" s="1"/>
      <c r="J100" s="38" t="s">
        <v>50</v>
      </c>
      <c r="K100" s="49"/>
      <c r="L100" s="52" t="s">
        <v>40</v>
      </c>
      <c r="M100" s="54">
        <f>AirKinematicViscosity_t(M92)</f>
        <v>1.9586152120609768E-05</v>
      </c>
      <c r="N100" s="47" t="s">
        <v>41</v>
      </c>
      <c r="O100" s="1"/>
      <c r="P100" s="1"/>
      <c r="Q100" s="1"/>
      <c r="R100" s="1"/>
      <c r="S100" s="209"/>
    </row>
    <row r="101" spans="2:19" ht="15">
      <c r="B101" s="204"/>
      <c r="C101" s="8">
        <v>526.85</v>
      </c>
      <c r="D101" s="9">
        <v>0.0573</v>
      </c>
      <c r="E101" s="9">
        <v>1.099</v>
      </c>
      <c r="F101" s="9">
        <v>0.709</v>
      </c>
      <c r="G101" s="9">
        <v>0.4354</v>
      </c>
      <c r="H101" s="10">
        <v>3.698E-05</v>
      </c>
      <c r="I101" s="1"/>
      <c r="J101" s="38" t="s">
        <v>51</v>
      </c>
      <c r="K101" s="55"/>
      <c r="L101" s="52" t="s">
        <v>43</v>
      </c>
      <c r="M101" s="54">
        <f>AirThermalDiffusivity_t(M92)</f>
        <v>2.789410063996911E-05</v>
      </c>
      <c r="N101" s="179" t="s">
        <v>44</v>
      </c>
      <c r="O101" s="1"/>
      <c r="P101" s="1"/>
      <c r="Q101" s="203"/>
      <c r="R101" s="1"/>
      <c r="S101" s="209"/>
    </row>
    <row r="102" spans="2:19" ht="12.75">
      <c r="B102" s="204"/>
      <c r="C102" s="8">
        <v>576.85</v>
      </c>
      <c r="D102" s="9">
        <v>0.0596</v>
      </c>
      <c r="E102" s="9">
        <v>1.11</v>
      </c>
      <c r="F102" s="9">
        <v>0.716</v>
      </c>
      <c r="G102" s="9">
        <v>0.4097</v>
      </c>
      <c r="H102" s="10">
        <v>3.843E-05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09"/>
    </row>
    <row r="103" spans="2:19" ht="12.75">
      <c r="B103" s="204"/>
      <c r="C103" s="8">
        <v>626.85</v>
      </c>
      <c r="D103" s="9">
        <v>0.062</v>
      </c>
      <c r="E103" s="9">
        <v>1.121</v>
      </c>
      <c r="F103" s="9">
        <v>0.72</v>
      </c>
      <c r="G103" s="9">
        <v>0.3868</v>
      </c>
      <c r="H103" s="10">
        <v>3.981E-05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09"/>
    </row>
    <row r="104" spans="2:19" ht="12.75">
      <c r="B104" s="204"/>
      <c r="C104" s="8">
        <v>676.85</v>
      </c>
      <c r="D104" s="9">
        <v>0.0643</v>
      </c>
      <c r="E104" s="9">
        <v>1.131</v>
      </c>
      <c r="F104" s="9">
        <v>0.723</v>
      </c>
      <c r="G104" s="9">
        <v>0.3666</v>
      </c>
      <c r="H104" s="10">
        <v>4.113E-05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09"/>
    </row>
    <row r="105" spans="2:19" ht="13.5" thickBot="1">
      <c r="B105" s="204"/>
      <c r="C105" s="11">
        <v>726.85</v>
      </c>
      <c r="D105" s="12">
        <v>0.0667</v>
      </c>
      <c r="E105" s="12">
        <v>1.141</v>
      </c>
      <c r="F105" s="12">
        <v>0.726</v>
      </c>
      <c r="G105" s="12">
        <v>0.3482</v>
      </c>
      <c r="H105" s="13">
        <v>4.244E-05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09"/>
    </row>
    <row r="106" spans="2:19" ht="12.75">
      <c r="B106" s="20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09"/>
    </row>
    <row r="107" spans="2:19" ht="12.75">
      <c r="B107" s="204"/>
      <c r="C107" s="1"/>
      <c r="D107" s="1"/>
      <c r="E107" s="1"/>
      <c r="F107" s="1"/>
      <c r="G107" s="1"/>
      <c r="H107" s="1"/>
      <c r="I107" s="17"/>
      <c r="J107" s="1"/>
      <c r="K107" s="1"/>
      <c r="L107" s="1"/>
      <c r="M107" s="1"/>
      <c r="N107" s="1"/>
      <c r="O107" s="1"/>
      <c r="P107" s="1"/>
      <c r="Q107" s="1"/>
      <c r="R107" s="1"/>
      <c r="S107" s="209"/>
    </row>
    <row r="108" spans="2:19" ht="12.75">
      <c r="B108" s="204"/>
      <c r="C108" s="1"/>
      <c r="D108" s="1"/>
      <c r="E108" s="1"/>
      <c r="F108" s="1"/>
      <c r="G108" s="1"/>
      <c r="H108" s="1"/>
      <c r="I108" s="20"/>
      <c r="J108" s="1"/>
      <c r="K108" s="1"/>
      <c r="L108" s="1"/>
      <c r="M108" s="1"/>
      <c r="N108" s="1"/>
      <c r="O108" s="1"/>
      <c r="P108" s="1"/>
      <c r="Q108" s="1"/>
      <c r="R108" s="1"/>
      <c r="S108" s="209"/>
    </row>
    <row r="109" spans="2:19" ht="12.75">
      <c r="B109" s="20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09"/>
    </row>
    <row r="110" spans="2:19" ht="12.75">
      <c r="B110" s="20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09"/>
    </row>
    <row r="111" spans="2:19" ht="12.75">
      <c r="B111" s="204"/>
      <c r="C111" s="79" t="s">
        <v>90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09"/>
    </row>
    <row r="112" spans="2:19" ht="12.75">
      <c r="B112" s="20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09"/>
    </row>
    <row r="113" spans="2:19" ht="12.75">
      <c r="B113" s="204"/>
      <c r="C113" s="182">
        <v>1</v>
      </c>
      <c r="D113" s="161" t="str">
        <f aca="true" t="array" ref="D113:D118">TRANSPOSE(C87:H87)</f>
        <v>t</v>
      </c>
      <c r="E113" s="183" t="str">
        <f>CONCATENATE("-73.15,","-23.15,","26.85,","76.85,","126.85,","176.85,","226.85,","276.85,","326.85,","376.85,","426.85,","476.85,","526.85,","576.85,","626.85,","676.85,","726.85,")</f>
        <v>-73.15,-23.15,26.85,76.85,126.85,176.85,226.85,276.85,326.85,376.85,426.85,476.85,526.85,576.85,626.85,676.85,726.85,</v>
      </c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27"/>
      <c r="R113" s="1"/>
      <c r="S113" s="209"/>
    </row>
    <row r="114" spans="2:19" ht="12.75">
      <c r="B114" s="204"/>
      <c r="C114" s="182">
        <v>2</v>
      </c>
      <c r="D114" s="161" t="str">
        <v>k</v>
      </c>
      <c r="E114" s="114" t="str">
        <f>CONCATENATE("0.0181,","0.0223,","0.0263,","0.03,","0.0338,","0.0373,","0.0407,","0.0439,","0.0469,","0.0497,","0.0524,","0.0549,","0.0573,","0.0596,","0.062,","0.0643,","0.0667,")</f>
        <v>0.0181,0.0223,0.0263,0.03,0.0338,0.0373,0.0407,0.0439,0.0469,0.0497,0.0524,0.0549,0.0573,0.0596,0.062,0.0643,0.0667,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02"/>
      <c r="R114" s="1"/>
      <c r="S114" s="209"/>
    </row>
    <row r="115" spans="2:19" ht="12.75">
      <c r="B115" s="204"/>
      <c r="C115" s="182">
        <v>3</v>
      </c>
      <c r="D115" s="161" t="str">
        <v>Cp</v>
      </c>
      <c r="E115" s="114" t="str">
        <f>CONCATENATE("1.007,","1.006,","1.007,","1.009,","1.014,","1.021,","1.03,","1.04,","1.051,","1.063,","1.075,","1.087,","1.099,","1.11,","1.121,","1.131,","1.141,")</f>
        <v>1.007,1.006,1.007,1.009,1.014,1.021,1.03,1.04,1.051,1.063,1.075,1.087,1.099,1.11,1.121,1.131,1.141,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02"/>
      <c r="R115" s="1"/>
      <c r="S115" s="209"/>
    </row>
    <row r="116" spans="2:19" ht="12.75">
      <c r="B116" s="204"/>
      <c r="C116" s="182">
        <v>4</v>
      </c>
      <c r="D116" s="161" t="str">
        <v>Pr</v>
      </c>
      <c r="E116" s="114" t="str">
        <f>CONCATENATE("0.737,","0.72,","0.707,","0.7,","0.69,","0.686,","0.684,","0.683,","0.685,","0.69,","0.695,","0.702,","0.709,","0.716,","0.72,","0.723,","0.726,")</f>
        <v>0.737,0.72,0.707,0.7,0.69,0.686,0.684,0.683,0.685,0.69,0.695,0.702,0.709,0.716,0.72,0.723,0.726,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02"/>
      <c r="R116" s="1"/>
      <c r="S116" s="209"/>
    </row>
    <row r="117" spans="2:19" ht="12.75">
      <c r="B117" s="204"/>
      <c r="C117" s="181">
        <v>5</v>
      </c>
      <c r="D117" s="180" t="str">
        <v>rair</v>
      </c>
      <c r="E117" s="114" t="str">
        <f>CONCATENATE("1.7458,","1.3947,","1.1614,","0.995,","0.8711,","0.774,","0.6964,","0.6329,","0.5804,","0.5356,","0.4975,","0.4643,","0.4354,","0.4097,","0.3868,","0.3666,","0.3482,")</f>
        <v>1.7458,1.3947,1.1614,0.995,0.8711,0.774,0.6964,0.6329,0.5804,0.5356,0.4975,0.4643,0.4354,0.4097,0.3868,0.3666,0.3482,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02"/>
      <c r="R117" s="1"/>
      <c r="S117" s="209"/>
    </row>
    <row r="118" spans="2:19" ht="12.75">
      <c r="B118" s="204"/>
      <c r="C118" s="182">
        <v>6</v>
      </c>
      <c r="D118" s="182" t="str">
        <v>m</v>
      </c>
      <c r="E118" s="184" t="str">
        <f>CONCATENATE("0.00001325,","0.00001596,","0.00001846,","0.00002082,","0.00002301,","0.00002507,","0.00002701,","0.00002884,","0.00003058,","0.00003225,","0.00003388,","0.00003546,","0.00003698,","0.00003843,","0.00003981,","0.00004113,","0.00004244,")</f>
        <v>0.00001325,0.00001596,0.00001846,0.00002082,0.00002301,0.00002507,0.00002701,0.00002884,0.00003058,0.00003225,0.00003388,0.00003546,0.00003698,0.00003843,0.00003981,0.00004113,0.00004244,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5"/>
      <c r="R118" s="1"/>
      <c r="S118" s="209"/>
    </row>
    <row r="119" spans="2:19" ht="12.75">
      <c r="B119" s="20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09"/>
    </row>
    <row r="120" spans="2:19" ht="13.5" thickBot="1">
      <c r="B120" s="207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10"/>
    </row>
    <row r="121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W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3" max="8" width="10.00390625" style="0" customWidth="1"/>
    <col min="15" max="15" width="10.28125" style="0" bestFit="1" customWidth="1"/>
  </cols>
  <sheetData>
    <row r="1" ht="13.5" thickBot="1"/>
    <row r="2" spans="3:23" ht="14.25" thickBot="1" thickTop="1">
      <c r="C2" s="232"/>
      <c r="D2" s="233"/>
      <c r="E2" s="233"/>
      <c r="F2" s="233"/>
      <c r="G2" s="233"/>
      <c r="H2" s="233"/>
      <c r="I2" s="233"/>
      <c r="J2" s="233"/>
      <c r="K2" s="235" t="s">
        <v>130</v>
      </c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4"/>
    </row>
    <row r="3" ht="13.5" thickTop="1"/>
    <row r="4" spans="3:17" ht="12.75">
      <c r="C4" t="s">
        <v>12</v>
      </c>
      <c r="H4" t="s">
        <v>85</v>
      </c>
      <c r="J4" s="227" t="s">
        <v>119</v>
      </c>
      <c r="K4" s="228"/>
      <c r="L4" s="228"/>
      <c r="M4" s="228"/>
      <c r="N4" s="228"/>
      <c r="O4" s="229"/>
      <c r="Q4" t="s">
        <v>116</v>
      </c>
    </row>
    <row r="5" spans="3:17" ht="12.75">
      <c r="C5" s="181" t="s">
        <v>2</v>
      </c>
      <c r="D5" s="216" t="s">
        <v>3</v>
      </c>
      <c r="E5" s="181" t="s">
        <v>4</v>
      </c>
      <c r="F5" s="216" t="s">
        <v>5</v>
      </c>
      <c r="G5" s="221" t="s">
        <v>118</v>
      </c>
      <c r="H5" s="220" t="s">
        <v>6</v>
      </c>
      <c r="J5" s="222" t="s">
        <v>2</v>
      </c>
      <c r="K5" s="20" t="s">
        <v>3</v>
      </c>
      <c r="L5" s="222" t="s">
        <v>4</v>
      </c>
      <c r="M5" s="20" t="s">
        <v>5</v>
      </c>
      <c r="N5" s="225" t="s">
        <v>118</v>
      </c>
      <c r="O5" s="226" t="s">
        <v>6</v>
      </c>
      <c r="Q5" t="s">
        <v>117</v>
      </c>
    </row>
    <row r="6" spans="3:15" ht="12.75">
      <c r="C6" s="214" t="s">
        <v>7</v>
      </c>
      <c r="D6" s="215" t="s">
        <v>8</v>
      </c>
      <c r="E6" s="214" t="s">
        <v>9</v>
      </c>
      <c r="F6" s="215" t="s">
        <v>1</v>
      </c>
      <c r="G6" s="214" t="s">
        <v>91</v>
      </c>
      <c r="H6" s="217" t="s">
        <v>11</v>
      </c>
      <c r="J6" s="222" t="s">
        <v>7</v>
      </c>
      <c r="K6" s="20" t="s">
        <v>8</v>
      </c>
      <c r="L6" s="222" t="s">
        <v>9</v>
      </c>
      <c r="M6" s="20" t="s">
        <v>1</v>
      </c>
      <c r="N6" s="222" t="s">
        <v>91</v>
      </c>
      <c r="O6" s="223" t="s">
        <v>11</v>
      </c>
    </row>
    <row r="7" spans="1:15" ht="15.75" customHeight="1">
      <c r="A7" s="26">
        <v>0</v>
      </c>
      <c r="C7" s="214">
        <v>-73.15</v>
      </c>
      <c r="D7" s="214">
        <v>0.0181</v>
      </c>
      <c r="E7" s="214">
        <v>1.007</v>
      </c>
      <c r="F7" s="214">
        <v>0.737</v>
      </c>
      <c r="G7" s="214">
        <v>1.7458</v>
      </c>
      <c r="H7" s="218">
        <v>1.325E-05</v>
      </c>
      <c r="J7" s="182">
        <f>C7</f>
        <v>-73.15</v>
      </c>
      <c r="K7" s="182">
        <f>AirConductivity_t(J7)</f>
        <v>0.01810000091791153</v>
      </c>
      <c r="L7" s="182">
        <f>AirSpecificHeat_t(J7)</f>
        <v>1.0069999694824219</v>
      </c>
      <c r="M7" s="182">
        <f>AirPrandtl_t(J7)</f>
        <v>0.7369999885559082</v>
      </c>
      <c r="N7" s="182">
        <f>AirDensity_t(J7)</f>
        <v>1.7458000183105469</v>
      </c>
      <c r="O7" s="219">
        <f>AirAbsoluteViscosity_t(J7)</f>
        <v>1.3249999938125256E-05</v>
      </c>
    </row>
    <row r="8" spans="1:15" ht="15.75" customHeight="1">
      <c r="A8" s="26">
        <v>1</v>
      </c>
      <c r="C8" s="182">
        <v>-23.15</v>
      </c>
      <c r="D8" s="182">
        <v>0.0223</v>
      </c>
      <c r="E8" s="182">
        <v>1.006</v>
      </c>
      <c r="F8" s="182">
        <v>0.72</v>
      </c>
      <c r="G8" s="182">
        <v>1.3947</v>
      </c>
      <c r="H8" s="219">
        <v>1.596E-05</v>
      </c>
      <c r="J8" s="182">
        <f aca="true" t="shared" si="0" ref="J8:J22">C8</f>
        <v>-23.15</v>
      </c>
      <c r="K8" s="182">
        <f aca="true" t="shared" si="1" ref="K8:K23">AirConductivity_t(J8)</f>
        <v>0.022299999371170998</v>
      </c>
      <c r="L8" s="182">
        <f aca="true" t="shared" si="2" ref="L8:L22">AirSpecificHeat_t(J8)</f>
        <v>1.00600004196167</v>
      </c>
      <c r="M8" s="182">
        <f aca="true" t="shared" si="3" ref="M8:M22">AirPrandtl_t(J8)</f>
        <v>0.7200000286102295</v>
      </c>
      <c r="N8" s="182">
        <f aca="true" t="shared" si="4" ref="N8:N22">AirDensity_t(J8)</f>
        <v>1.394700050354004</v>
      </c>
      <c r="O8" s="219">
        <f aca="true" t="shared" si="5" ref="O8:O22">AirAbsoluteViscosity_t(J8)</f>
        <v>1.596000038261991E-05</v>
      </c>
    </row>
    <row r="9" spans="1:15" ht="15.75" customHeight="1">
      <c r="A9" s="26">
        <v>2</v>
      </c>
      <c r="C9" s="182">
        <v>26.85</v>
      </c>
      <c r="D9" s="182">
        <v>0.0263</v>
      </c>
      <c r="E9" s="182">
        <v>1.007</v>
      </c>
      <c r="F9" s="182">
        <v>0.707</v>
      </c>
      <c r="G9" s="182">
        <v>1.1614</v>
      </c>
      <c r="H9" s="219">
        <v>1.846E-05</v>
      </c>
      <c r="J9" s="182">
        <f t="shared" si="0"/>
        <v>26.85</v>
      </c>
      <c r="K9" s="182">
        <f t="shared" si="1"/>
        <v>0.02630000002682209</v>
      </c>
      <c r="L9" s="182">
        <f t="shared" si="2"/>
        <v>1.0069999694824219</v>
      </c>
      <c r="M9" s="182">
        <f t="shared" si="3"/>
        <v>0.7070000171661377</v>
      </c>
      <c r="N9" s="182">
        <f t="shared" si="4"/>
        <v>1.1613999605178833</v>
      </c>
      <c r="O9" s="219">
        <f t="shared" si="5"/>
        <v>1.8459999409969896E-05</v>
      </c>
    </row>
    <row r="10" spans="1:15" ht="15.75" customHeight="1">
      <c r="A10" s="26">
        <v>3</v>
      </c>
      <c r="C10" s="182">
        <v>76.85</v>
      </c>
      <c r="D10" s="182">
        <v>0.03</v>
      </c>
      <c r="E10" s="182">
        <v>1.009</v>
      </c>
      <c r="F10" s="182">
        <v>0.7</v>
      </c>
      <c r="G10" s="182">
        <v>0.995</v>
      </c>
      <c r="H10" s="219">
        <v>2.082E-05</v>
      </c>
      <c r="J10" s="182">
        <f t="shared" si="0"/>
        <v>76.85</v>
      </c>
      <c r="K10" s="182">
        <f t="shared" si="1"/>
        <v>0.029999999329447746</v>
      </c>
      <c r="L10" s="182">
        <f t="shared" si="2"/>
        <v>1.0089999437332153</v>
      </c>
      <c r="M10" s="182">
        <f t="shared" si="3"/>
        <v>0.699999988079071</v>
      </c>
      <c r="N10" s="182">
        <f t="shared" si="4"/>
        <v>0.9950000047683716</v>
      </c>
      <c r="O10" s="219">
        <f t="shared" si="5"/>
        <v>2.0819999917875975E-05</v>
      </c>
    </row>
    <row r="11" spans="1:15" ht="15.75" customHeight="1">
      <c r="A11" s="26">
        <v>4</v>
      </c>
      <c r="C11" s="182">
        <v>126.85</v>
      </c>
      <c r="D11" s="182">
        <v>0.0338</v>
      </c>
      <c r="E11" s="182">
        <v>1.014</v>
      </c>
      <c r="F11" s="182">
        <v>0.69</v>
      </c>
      <c r="G11" s="182">
        <v>0.8711</v>
      </c>
      <c r="H11" s="219">
        <v>2.301E-05</v>
      </c>
      <c r="J11" s="182">
        <f t="shared" si="0"/>
        <v>126.85</v>
      </c>
      <c r="K11" s="182">
        <f t="shared" si="1"/>
        <v>0.033799998462200165</v>
      </c>
      <c r="L11" s="182">
        <f t="shared" si="2"/>
        <v>1.0140000581741333</v>
      </c>
      <c r="M11" s="182">
        <f t="shared" si="3"/>
        <v>0.6899999976158142</v>
      </c>
      <c r="N11" s="182">
        <f t="shared" si="4"/>
        <v>0.8711000084877014</v>
      </c>
      <c r="O11" s="219">
        <f t="shared" si="5"/>
        <v>2.3009999495116062E-05</v>
      </c>
    </row>
    <row r="12" spans="1:15" ht="15.75" customHeight="1">
      <c r="A12" s="26">
        <v>5</v>
      </c>
      <c r="C12" s="182">
        <v>176.85</v>
      </c>
      <c r="D12" s="182">
        <v>0.0373</v>
      </c>
      <c r="E12" s="182">
        <v>1.021</v>
      </c>
      <c r="F12" s="182">
        <v>0.686</v>
      </c>
      <c r="G12" s="182">
        <v>0.774</v>
      </c>
      <c r="H12" s="219">
        <v>2.507E-05</v>
      </c>
      <c r="J12" s="182">
        <f t="shared" si="0"/>
        <v>176.85</v>
      </c>
      <c r="K12" s="182">
        <f t="shared" si="1"/>
        <v>0.037300001829862595</v>
      </c>
      <c r="L12" s="182">
        <f t="shared" si="2"/>
        <v>1.0210000276565552</v>
      </c>
      <c r="M12" s="182">
        <f t="shared" si="3"/>
        <v>0.6859999895095825</v>
      </c>
      <c r="N12" s="182">
        <f t="shared" si="4"/>
        <v>0.7739999890327454</v>
      </c>
      <c r="O12" s="219">
        <f t="shared" si="5"/>
        <v>2.5069999537663534E-05</v>
      </c>
    </row>
    <row r="13" spans="1:15" ht="15.75" customHeight="1">
      <c r="A13" s="26">
        <v>6</v>
      </c>
      <c r="C13" s="182">
        <v>226.85</v>
      </c>
      <c r="D13" s="182">
        <v>0.0407</v>
      </c>
      <c r="E13" s="182">
        <v>1.03</v>
      </c>
      <c r="F13" s="182">
        <v>0.684</v>
      </c>
      <c r="G13" s="182">
        <v>0.6964</v>
      </c>
      <c r="H13" s="219">
        <v>2.701E-05</v>
      </c>
      <c r="J13" s="182">
        <f t="shared" si="0"/>
        <v>226.85</v>
      </c>
      <c r="K13" s="182">
        <f t="shared" si="1"/>
        <v>0.040699999779462814</v>
      </c>
      <c r="L13" s="182">
        <f t="shared" si="2"/>
        <v>1.0299999713897705</v>
      </c>
      <c r="M13" s="182">
        <f t="shared" si="3"/>
        <v>0.6840000152587891</v>
      </c>
      <c r="N13" s="182">
        <f t="shared" si="4"/>
        <v>0.696399986743927</v>
      </c>
      <c r="O13" s="219">
        <f t="shared" si="5"/>
        <v>2.7010000849259086E-05</v>
      </c>
    </row>
    <row r="14" spans="1:15" ht="15.75" customHeight="1">
      <c r="A14" s="26">
        <v>7</v>
      </c>
      <c r="C14" s="182">
        <v>276.85</v>
      </c>
      <c r="D14" s="182">
        <v>0.0439</v>
      </c>
      <c r="E14" s="182">
        <v>1.04</v>
      </c>
      <c r="F14" s="182">
        <v>0.683</v>
      </c>
      <c r="G14" s="182">
        <v>0.6329</v>
      </c>
      <c r="H14" s="219">
        <v>2.884E-05</v>
      </c>
      <c r="J14" s="182">
        <f t="shared" si="0"/>
        <v>276.85</v>
      </c>
      <c r="K14" s="182">
        <f t="shared" si="1"/>
        <v>0.04390000179409981</v>
      </c>
      <c r="L14" s="182">
        <f t="shared" si="2"/>
        <v>1.0399999618530273</v>
      </c>
      <c r="M14" s="182">
        <f t="shared" si="3"/>
        <v>0.6830000281333923</v>
      </c>
      <c r="N14" s="182">
        <f t="shared" si="4"/>
        <v>0.6328999996185303</v>
      </c>
      <c r="O14" s="219">
        <f t="shared" si="5"/>
        <v>2.8840000595664605E-05</v>
      </c>
    </row>
    <row r="15" spans="1:15" ht="15.75" customHeight="1">
      <c r="A15" s="26">
        <v>8</v>
      </c>
      <c r="C15" s="182">
        <v>326.85</v>
      </c>
      <c r="D15" s="182">
        <v>0.0469</v>
      </c>
      <c r="E15" s="182">
        <v>1.051</v>
      </c>
      <c r="F15" s="182">
        <v>0.685</v>
      </c>
      <c r="G15" s="182">
        <v>0.5804</v>
      </c>
      <c r="H15" s="219">
        <v>3.058E-05</v>
      </c>
      <c r="J15" s="182">
        <f t="shared" si="0"/>
        <v>326.85</v>
      </c>
      <c r="K15" s="182">
        <f t="shared" si="1"/>
        <v>0.04690000042319298</v>
      </c>
      <c r="L15" s="182">
        <f t="shared" si="2"/>
        <v>1.0509999990463257</v>
      </c>
      <c r="M15" s="182">
        <f t="shared" si="3"/>
        <v>0.6850000023841858</v>
      </c>
      <c r="N15" s="182">
        <f t="shared" si="4"/>
        <v>0.5803999900817871</v>
      </c>
      <c r="O15" s="219">
        <f t="shared" si="5"/>
        <v>3.057999856537208E-05</v>
      </c>
    </row>
    <row r="16" spans="1:15" ht="15.75" customHeight="1">
      <c r="A16" s="26">
        <v>9</v>
      </c>
      <c r="C16" s="182">
        <v>376.85</v>
      </c>
      <c r="D16" s="182">
        <v>0.0497</v>
      </c>
      <c r="E16" s="182">
        <v>1.063</v>
      </c>
      <c r="F16" s="182">
        <v>0.69</v>
      </c>
      <c r="G16" s="182">
        <v>0.5356</v>
      </c>
      <c r="H16" s="219">
        <v>3.225E-05</v>
      </c>
      <c r="J16" s="182">
        <f t="shared" si="0"/>
        <v>376.85</v>
      </c>
      <c r="K16" s="182">
        <f t="shared" si="1"/>
        <v>0.04969999939203262</v>
      </c>
      <c r="L16" s="182">
        <f t="shared" si="2"/>
        <v>1.062999963760376</v>
      </c>
      <c r="M16" s="182">
        <f t="shared" si="3"/>
        <v>0.6899999976158142</v>
      </c>
      <c r="N16" s="182">
        <f t="shared" si="4"/>
        <v>0.5356000065803528</v>
      </c>
      <c r="O16" s="219">
        <f t="shared" si="5"/>
        <v>3.22499981848523E-05</v>
      </c>
    </row>
    <row r="17" spans="1:15" ht="15.75" customHeight="1">
      <c r="A17" s="26">
        <v>10</v>
      </c>
      <c r="C17" s="182">
        <v>426.85</v>
      </c>
      <c r="D17" s="182">
        <v>0.0524</v>
      </c>
      <c r="E17" s="182">
        <v>1.075</v>
      </c>
      <c r="F17" s="182">
        <v>0.695</v>
      </c>
      <c r="G17" s="182">
        <v>0.4975</v>
      </c>
      <c r="H17" s="219">
        <v>3.388E-05</v>
      </c>
      <c r="J17" s="182">
        <f t="shared" si="0"/>
        <v>426.85</v>
      </c>
      <c r="K17" s="182">
        <f t="shared" si="1"/>
        <v>0.052400000393390656</v>
      </c>
      <c r="L17" s="182">
        <f t="shared" si="2"/>
        <v>1.0750000476837158</v>
      </c>
      <c r="M17" s="182">
        <f t="shared" si="3"/>
        <v>0.6949999928474426</v>
      </c>
      <c r="N17" s="182">
        <f t="shared" si="4"/>
        <v>0.4975000023841858</v>
      </c>
      <c r="O17" s="219">
        <f t="shared" si="5"/>
        <v>3.387999822734855E-05</v>
      </c>
    </row>
    <row r="18" spans="1:15" ht="15.75" customHeight="1">
      <c r="A18" s="26">
        <v>11</v>
      </c>
      <c r="C18" s="182">
        <v>476.85</v>
      </c>
      <c r="D18" s="182">
        <v>0.0549</v>
      </c>
      <c r="E18" s="182">
        <v>1.087</v>
      </c>
      <c r="F18" s="182">
        <v>0.702</v>
      </c>
      <c r="G18" s="182">
        <v>0.4643</v>
      </c>
      <c r="H18" s="219">
        <v>3.546E-05</v>
      </c>
      <c r="J18" s="182">
        <f t="shared" si="0"/>
        <v>476.85</v>
      </c>
      <c r="K18" s="182">
        <f t="shared" si="1"/>
        <v>0.05490000173449516</v>
      </c>
      <c r="L18" s="182">
        <f t="shared" si="2"/>
        <v>1.0870000123977661</v>
      </c>
      <c r="M18" s="182">
        <f t="shared" si="3"/>
        <v>0.7020000219345093</v>
      </c>
      <c r="N18" s="182">
        <f t="shared" si="4"/>
        <v>0.4643000066280365</v>
      </c>
      <c r="O18" s="219">
        <f t="shared" si="5"/>
        <v>3.546000152709894E-05</v>
      </c>
    </row>
    <row r="19" spans="1:15" ht="15.75" customHeight="1">
      <c r="A19" s="26">
        <v>12</v>
      </c>
      <c r="C19" s="182">
        <v>526.85</v>
      </c>
      <c r="D19" s="182">
        <v>0.0573</v>
      </c>
      <c r="E19" s="182">
        <v>1.099</v>
      </c>
      <c r="F19" s="182">
        <v>0.709</v>
      </c>
      <c r="G19" s="182">
        <v>0.4354</v>
      </c>
      <c r="H19" s="219">
        <v>3.698E-05</v>
      </c>
      <c r="J19" s="182">
        <f t="shared" si="0"/>
        <v>526.85</v>
      </c>
      <c r="K19" s="182">
        <f t="shared" si="1"/>
        <v>0.05730000138282776</v>
      </c>
      <c r="L19" s="182">
        <f t="shared" si="2"/>
        <v>1.0989999771118164</v>
      </c>
      <c r="M19" s="182">
        <f t="shared" si="3"/>
        <v>0.7089999914169312</v>
      </c>
      <c r="N19" s="182">
        <f t="shared" si="4"/>
        <v>0.43540000915527344</v>
      </c>
      <c r="O19" s="219">
        <f t="shared" si="5"/>
        <v>3.6980000004405156E-05</v>
      </c>
    </row>
    <row r="20" spans="1:15" ht="15.75" customHeight="1">
      <c r="A20" s="26">
        <v>13</v>
      </c>
      <c r="C20" s="182">
        <v>576.85</v>
      </c>
      <c r="D20" s="182">
        <v>0.0596</v>
      </c>
      <c r="E20" s="182">
        <v>1.11</v>
      </c>
      <c r="F20" s="182">
        <v>0.716</v>
      </c>
      <c r="G20" s="182">
        <v>0.4097</v>
      </c>
      <c r="H20" s="219">
        <v>3.843E-05</v>
      </c>
      <c r="J20" s="182">
        <f t="shared" si="0"/>
        <v>576.85</v>
      </c>
      <c r="K20" s="182">
        <f t="shared" si="1"/>
        <v>0.05959999933838844</v>
      </c>
      <c r="L20" s="182">
        <f t="shared" si="2"/>
        <v>1.1100000143051147</v>
      </c>
      <c r="M20" s="182">
        <f t="shared" si="3"/>
        <v>0.7160000205039978</v>
      </c>
      <c r="N20" s="182">
        <f t="shared" si="4"/>
        <v>0.4097000062465668</v>
      </c>
      <c r="O20" s="219">
        <f t="shared" si="5"/>
        <v>3.843000013148412E-05</v>
      </c>
    </row>
    <row r="21" spans="1:15" ht="15.75" customHeight="1">
      <c r="A21" s="26">
        <v>14</v>
      </c>
      <c r="C21" s="182">
        <v>626.85</v>
      </c>
      <c r="D21" s="182">
        <v>0.062</v>
      </c>
      <c r="E21" s="182">
        <v>1.121</v>
      </c>
      <c r="F21" s="182">
        <v>0.72</v>
      </c>
      <c r="G21" s="182">
        <v>0.3868</v>
      </c>
      <c r="H21" s="219">
        <v>3.981E-05</v>
      </c>
      <c r="J21" s="182">
        <f t="shared" si="0"/>
        <v>626.85</v>
      </c>
      <c r="K21" s="182">
        <f t="shared" si="1"/>
        <v>0.06199999898672104</v>
      </c>
      <c r="L21" s="182">
        <f t="shared" si="2"/>
        <v>1.121000051498413</v>
      </c>
      <c r="M21" s="182">
        <f t="shared" si="3"/>
        <v>0.7200000286102295</v>
      </c>
      <c r="N21" s="182">
        <f t="shared" si="4"/>
        <v>0.38679999113082886</v>
      </c>
      <c r="O21" s="219">
        <f t="shared" si="5"/>
        <v>3.980999827035703E-05</v>
      </c>
    </row>
    <row r="22" spans="1:15" ht="15.75" customHeight="1">
      <c r="A22" s="26">
        <v>15</v>
      </c>
      <c r="C22" s="182">
        <v>676.85</v>
      </c>
      <c r="D22" s="182">
        <v>0.0643</v>
      </c>
      <c r="E22" s="182">
        <v>1.131</v>
      </c>
      <c r="F22" s="182">
        <v>0.723</v>
      </c>
      <c r="G22" s="182">
        <v>0.3666</v>
      </c>
      <c r="H22" s="219">
        <v>4.113E-05</v>
      </c>
      <c r="J22" s="182">
        <f t="shared" si="0"/>
        <v>676.85</v>
      </c>
      <c r="K22" s="182">
        <f t="shared" si="1"/>
        <v>0.06430000066757202</v>
      </c>
      <c r="L22" s="182">
        <f t="shared" si="2"/>
        <v>1.13100004196167</v>
      </c>
      <c r="M22" s="182">
        <f t="shared" si="3"/>
        <v>0.7229999899864197</v>
      </c>
      <c r="N22" s="182">
        <f t="shared" si="4"/>
        <v>0.36660000681877136</v>
      </c>
      <c r="O22" s="219">
        <f t="shared" si="5"/>
        <v>4.112999886274338E-05</v>
      </c>
    </row>
    <row r="23" spans="1:15" ht="15.75" customHeight="1">
      <c r="A23" s="26">
        <v>16</v>
      </c>
      <c r="C23" s="224">
        <v>726.85</v>
      </c>
      <c r="D23" s="182">
        <v>0.0667</v>
      </c>
      <c r="E23" s="182">
        <v>1.141</v>
      </c>
      <c r="F23" s="182">
        <v>0.726</v>
      </c>
      <c r="G23" s="182">
        <v>0.3482</v>
      </c>
      <c r="H23" s="219">
        <v>4.244E-05</v>
      </c>
      <c r="J23" s="182">
        <v>726.85</v>
      </c>
      <c r="K23" s="182">
        <f t="shared" si="1"/>
        <v>0.06669999659061432</v>
      </c>
      <c r="L23" s="182">
        <f>AirSpecificHeat_t(J23)</f>
        <v>1.1410000324249268</v>
      </c>
      <c r="M23" s="182">
        <f>AirPrandtl_t(J23)</f>
        <v>0.7260000109672546</v>
      </c>
      <c r="N23" s="182">
        <f>AirDensity_t(J23)</f>
        <v>0.3481999933719635</v>
      </c>
      <c r="O23" s="219">
        <f>AirAbsoluteViscosity_t(J23)</f>
        <v>4.243999865138903E-05</v>
      </c>
    </row>
    <row r="24" spans="1:8" ht="15.75" customHeight="1">
      <c r="A24" s="26"/>
      <c r="C24" s="20"/>
      <c r="D24" s="20"/>
      <c r="E24" s="20"/>
      <c r="F24" s="20"/>
      <c r="G24" s="20"/>
      <c r="H24" s="82"/>
    </row>
    <row r="25" spans="3:8" ht="15.75" customHeight="1">
      <c r="C25" s="20"/>
      <c r="D25" s="20"/>
      <c r="E25" s="20"/>
      <c r="F25" s="20"/>
      <c r="G25" s="20"/>
      <c r="H25" s="82"/>
    </row>
    <row r="27" spans="3:23" ht="12.75">
      <c r="C27" s="213">
        <v>1</v>
      </c>
      <c r="D27" s="161" t="s">
        <v>2</v>
      </c>
      <c r="E27" s="230" t="s">
        <v>92</v>
      </c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9"/>
    </row>
    <row r="28" spans="3:23" ht="12.75">
      <c r="C28" s="213">
        <v>2</v>
      </c>
      <c r="D28" s="161" t="s">
        <v>3</v>
      </c>
      <c r="E28" s="230" t="s">
        <v>93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9"/>
    </row>
    <row r="29" spans="3:23" ht="12.75">
      <c r="C29" s="213">
        <v>3</v>
      </c>
      <c r="D29" s="161" t="s">
        <v>4</v>
      </c>
      <c r="E29" s="230" t="s">
        <v>94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9"/>
    </row>
    <row r="30" spans="3:23" ht="12.75">
      <c r="C30" s="213">
        <v>4</v>
      </c>
      <c r="D30" s="161" t="s">
        <v>5</v>
      </c>
      <c r="E30" s="230" t="s">
        <v>95</v>
      </c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9"/>
    </row>
    <row r="31" spans="3:23" ht="12.75">
      <c r="C31" s="213">
        <v>5</v>
      </c>
      <c r="D31" s="231" t="s">
        <v>120</v>
      </c>
      <c r="E31" s="230" t="s">
        <v>96</v>
      </c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9"/>
    </row>
    <row r="32" spans="3:23" ht="12.75">
      <c r="C32" s="213">
        <v>6</v>
      </c>
      <c r="D32" s="161" t="s">
        <v>6</v>
      </c>
      <c r="E32" s="230" t="s">
        <v>97</v>
      </c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9"/>
    </row>
    <row r="36" ht="12.75">
      <c r="D36" t="s">
        <v>98</v>
      </c>
    </row>
    <row r="37" ht="12.75">
      <c r="D37" t="s">
        <v>99</v>
      </c>
    </row>
    <row r="38" spans="4:10" ht="12.75">
      <c r="D38" t="s">
        <v>100</v>
      </c>
      <c r="F38" t="s">
        <v>101</v>
      </c>
      <c r="J38" t="s">
        <v>102</v>
      </c>
    </row>
    <row r="39" spans="4:10" ht="12.75">
      <c r="D39" t="s">
        <v>103</v>
      </c>
      <c r="J39" t="s">
        <v>104</v>
      </c>
    </row>
    <row r="40" spans="4:10" ht="12.75">
      <c r="D40" t="s">
        <v>105</v>
      </c>
      <c r="J40" t="s">
        <v>106</v>
      </c>
    </row>
    <row r="41" spans="4:10" ht="12.75">
      <c r="D41" t="s">
        <v>107</v>
      </c>
      <c r="J41" t="s">
        <v>108</v>
      </c>
    </row>
    <row r="42" spans="4:10" ht="12.75">
      <c r="D42" t="s">
        <v>109</v>
      </c>
      <c r="J42" t="s">
        <v>110</v>
      </c>
    </row>
    <row r="43" spans="4:10" ht="12.75">
      <c r="D43" t="s">
        <v>111</v>
      </c>
      <c r="J43" t="s">
        <v>112</v>
      </c>
    </row>
    <row r="44" spans="4:10" ht="12.75">
      <c r="D44" t="s">
        <v>113</v>
      </c>
      <c r="J44" t="s">
        <v>114</v>
      </c>
    </row>
    <row r="45" ht="12.75">
      <c r="D45" t="s">
        <v>115</v>
      </c>
    </row>
    <row r="46" ht="13.5" thickBot="1"/>
    <row r="47" spans="3:23" ht="14.25" thickBot="1" thickTop="1">
      <c r="C47" s="232"/>
      <c r="D47" s="233"/>
      <c r="E47" s="233"/>
      <c r="F47" s="233"/>
      <c r="G47" s="233"/>
      <c r="H47" s="233"/>
      <c r="I47" s="233"/>
      <c r="J47" s="233"/>
      <c r="K47" s="235" t="s">
        <v>129</v>
      </c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4"/>
    </row>
    <row r="48" ht="13.5" thickTop="1"/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4.25" thickBot="1" thickTop="1">
      <c r="A52" s="2"/>
      <c r="B52" s="2"/>
      <c r="C52" s="166" t="s">
        <v>19</v>
      </c>
      <c r="D52" s="167"/>
      <c r="E52" s="167"/>
      <c r="F52" s="167"/>
      <c r="G52" s="167"/>
      <c r="H52" s="167"/>
      <c r="I52" s="258" t="s">
        <v>86</v>
      </c>
      <c r="J52" s="167"/>
      <c r="K52" s="1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 thickBot="1" thickTop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>
      <c r="A54" s="2"/>
      <c r="B54" s="2"/>
      <c r="C54" s="14" t="s">
        <v>2</v>
      </c>
      <c r="D54" s="15" t="s">
        <v>3</v>
      </c>
      <c r="E54" s="15" t="s">
        <v>4</v>
      </c>
      <c r="F54" s="15" t="s">
        <v>5</v>
      </c>
      <c r="G54" s="16" t="s">
        <v>80</v>
      </c>
      <c r="H54" s="16" t="s">
        <v>6</v>
      </c>
      <c r="I54" s="16" t="s">
        <v>13</v>
      </c>
      <c r="J54" s="27" t="s">
        <v>14</v>
      </c>
      <c r="K54" s="28" t="s">
        <v>15</v>
      </c>
      <c r="L54" s="2"/>
      <c r="M54" s="134" t="s">
        <v>20</v>
      </c>
      <c r="N54" s="33"/>
      <c r="O54" s="33"/>
      <c r="P54" s="34"/>
      <c r="Q54" s="163" t="s">
        <v>0</v>
      </c>
      <c r="R54" s="3"/>
      <c r="S54" s="2"/>
      <c r="T54" s="2"/>
      <c r="U54" s="2"/>
      <c r="V54" s="2"/>
      <c r="W54" s="2"/>
    </row>
    <row r="55" spans="1:23" ht="15.75" thickBot="1">
      <c r="A55" s="2"/>
      <c r="B55" s="2"/>
      <c r="C55" s="29" t="s">
        <v>7</v>
      </c>
      <c r="D55" s="30" t="s">
        <v>8</v>
      </c>
      <c r="E55" s="30" t="s">
        <v>9</v>
      </c>
      <c r="F55" s="30" t="s">
        <v>1</v>
      </c>
      <c r="G55" s="30" t="s">
        <v>10</v>
      </c>
      <c r="H55" s="30" t="s">
        <v>11</v>
      </c>
      <c r="I55" s="30" t="s">
        <v>16</v>
      </c>
      <c r="J55" s="31" t="s">
        <v>16</v>
      </c>
      <c r="K55" s="32" t="s">
        <v>17</v>
      </c>
      <c r="L55" s="2"/>
      <c r="M55" s="33"/>
      <c r="N55" s="33"/>
      <c r="O55" s="33"/>
      <c r="P55" s="34"/>
      <c r="Q55" s="164"/>
      <c r="R55" s="3"/>
      <c r="S55" s="2"/>
      <c r="T55" s="2"/>
      <c r="U55" s="2"/>
      <c r="V55" s="2"/>
      <c r="W55" s="2"/>
    </row>
    <row r="56" spans="1:23" ht="12.75">
      <c r="A56" s="2"/>
      <c r="B56" s="2"/>
      <c r="C56" s="140">
        <v>0</v>
      </c>
      <c r="D56" s="141">
        <v>0.569</v>
      </c>
      <c r="E56" s="142">
        <v>4.217</v>
      </c>
      <c r="F56" s="142">
        <v>12.99</v>
      </c>
      <c r="G56" s="143">
        <v>1000</v>
      </c>
      <c r="H56" s="144">
        <v>0.00175</v>
      </c>
      <c r="I56" s="144">
        <v>1.75E-06</v>
      </c>
      <c r="J56" s="145">
        <v>1.349300450557268E-07</v>
      </c>
      <c r="K56" s="152">
        <v>0.006108006263784397</v>
      </c>
      <c r="L56" s="2"/>
      <c r="M56" s="35" t="s">
        <v>21</v>
      </c>
      <c r="N56" s="33"/>
      <c r="O56" s="33"/>
      <c r="P56" s="36" t="s">
        <v>22</v>
      </c>
      <c r="Q56" s="37">
        <v>41.85</v>
      </c>
      <c r="R56" s="1" t="s">
        <v>7</v>
      </c>
      <c r="S56" s="2"/>
      <c r="T56" s="2"/>
      <c r="U56" s="2"/>
      <c r="V56" s="2"/>
      <c r="W56" s="2"/>
    </row>
    <row r="57" spans="1:23" ht="12.75">
      <c r="A57" s="2"/>
      <c r="B57" s="2"/>
      <c r="C57" s="138">
        <v>1.8500000000000227</v>
      </c>
      <c r="D57" s="21">
        <v>0.574</v>
      </c>
      <c r="E57" s="9">
        <v>4.211</v>
      </c>
      <c r="F57" s="9">
        <v>12.22</v>
      </c>
      <c r="G57" s="22">
        <v>1000</v>
      </c>
      <c r="H57" s="23">
        <v>0.001652</v>
      </c>
      <c r="I57" s="23">
        <v>1.652E-06</v>
      </c>
      <c r="J57" s="24">
        <v>1.363096651626692E-07</v>
      </c>
      <c r="K57" s="153">
        <v>0.006979329861419813</v>
      </c>
      <c r="L57" s="2"/>
      <c r="M57" s="35"/>
      <c r="N57" s="33"/>
      <c r="O57" s="33"/>
      <c r="P57" s="38"/>
      <c r="Q57" s="79" t="s">
        <v>0</v>
      </c>
      <c r="R57" s="1"/>
      <c r="S57" s="2"/>
      <c r="T57" s="2"/>
      <c r="U57" s="2"/>
      <c r="V57" s="2"/>
      <c r="W57" s="2"/>
    </row>
    <row r="58" spans="1:23" ht="12.75">
      <c r="A58" s="2"/>
      <c r="B58" s="2"/>
      <c r="C58" s="138">
        <v>6.850000000000023</v>
      </c>
      <c r="D58" s="21">
        <v>0.582</v>
      </c>
      <c r="E58" s="9">
        <v>4.198</v>
      </c>
      <c r="F58" s="9">
        <v>10.26</v>
      </c>
      <c r="G58" s="22">
        <v>1000</v>
      </c>
      <c r="H58" s="23">
        <v>0.001422</v>
      </c>
      <c r="I58" s="23">
        <v>1.4220000000000001E-06</v>
      </c>
      <c r="J58" s="24">
        <v>1.3863744640304906E-07</v>
      </c>
      <c r="K58" s="153">
        <v>0.009909238229255038</v>
      </c>
      <c r="L58" s="2"/>
      <c r="M58" s="39" t="s">
        <v>23</v>
      </c>
      <c r="N58" s="33"/>
      <c r="O58" s="33"/>
      <c r="P58" s="40"/>
      <c r="Q58" s="41" t="s">
        <v>0</v>
      </c>
      <c r="R58" s="42"/>
      <c r="S58" s="2"/>
      <c r="T58" s="2"/>
      <c r="U58" s="2"/>
      <c r="V58" s="2"/>
      <c r="W58" s="2"/>
    </row>
    <row r="59" spans="1:23" ht="12.75">
      <c r="A59" s="2"/>
      <c r="B59" s="2"/>
      <c r="C59" s="138">
        <v>11.85</v>
      </c>
      <c r="D59" s="21">
        <v>0.59</v>
      </c>
      <c r="E59" s="9">
        <v>4.189</v>
      </c>
      <c r="F59" s="9">
        <v>8.81</v>
      </c>
      <c r="G59" s="22">
        <v>1000</v>
      </c>
      <c r="H59" s="23">
        <v>0.001225</v>
      </c>
      <c r="I59" s="23">
        <v>1.225E-06</v>
      </c>
      <c r="J59" s="24">
        <v>1.4084507042253522E-07</v>
      </c>
      <c r="K59" s="153">
        <v>0.013876000341309827</v>
      </c>
      <c r="L59" s="2"/>
      <c r="M59" s="236" t="s">
        <v>25</v>
      </c>
      <c r="N59" s="237"/>
      <c r="O59" s="237"/>
      <c r="P59" s="45" t="s">
        <v>26</v>
      </c>
      <c r="Q59" s="169">
        <f>SaturatedWaterConductivity_t(Q56)</f>
        <v>0.6340000033378601</v>
      </c>
      <c r="R59" s="156" t="s">
        <v>8</v>
      </c>
      <c r="S59" s="2"/>
      <c r="T59" s="2"/>
      <c r="U59" s="2"/>
      <c r="V59" s="2"/>
      <c r="W59" s="2"/>
    </row>
    <row r="60" spans="1:23" ht="12.75">
      <c r="A60" s="2"/>
      <c r="B60" s="2"/>
      <c r="C60" s="138">
        <v>16.85</v>
      </c>
      <c r="D60" s="21">
        <v>0.598</v>
      </c>
      <c r="E60" s="9">
        <v>4.184</v>
      </c>
      <c r="F60" s="9">
        <v>7.56</v>
      </c>
      <c r="G60" s="22">
        <v>999.0009990009991</v>
      </c>
      <c r="H60" s="23">
        <v>0.00108</v>
      </c>
      <c r="I60" s="23">
        <v>1.08108E-06</v>
      </c>
      <c r="J60" s="24">
        <v>1.4306835564053535E-07</v>
      </c>
      <c r="K60" s="153">
        <v>0.019178331441811986</v>
      </c>
      <c r="L60" s="2"/>
      <c r="M60" s="238" t="s">
        <v>27</v>
      </c>
      <c r="N60" s="163"/>
      <c r="O60" s="163"/>
      <c r="P60" s="45" t="s">
        <v>28</v>
      </c>
      <c r="Q60" s="170">
        <f>SaturatedWaterSpecificHeat_t(Q56)</f>
        <v>4.178999900817871</v>
      </c>
      <c r="R60" s="156" t="s">
        <v>29</v>
      </c>
      <c r="S60" s="2"/>
      <c r="T60" s="2"/>
      <c r="U60" s="2"/>
      <c r="V60" s="2"/>
      <c r="W60" s="2"/>
    </row>
    <row r="61" spans="1:23" ht="12.75">
      <c r="A61" s="2"/>
      <c r="B61" s="2"/>
      <c r="C61" s="138">
        <v>21.85</v>
      </c>
      <c r="D61" s="21">
        <v>0.606</v>
      </c>
      <c r="E61" s="9">
        <v>4.181</v>
      </c>
      <c r="F61" s="9">
        <v>6.62</v>
      </c>
      <c r="G61" s="22">
        <v>998.003992015968</v>
      </c>
      <c r="H61" s="23">
        <v>0.000959</v>
      </c>
      <c r="I61" s="23">
        <v>9.60918E-07</v>
      </c>
      <c r="J61" s="24">
        <v>1.4523128438172687E-07</v>
      </c>
      <c r="K61" s="153">
        <v>0.026180790527056207</v>
      </c>
      <c r="L61" s="2"/>
      <c r="M61" s="238" t="s">
        <v>30</v>
      </c>
      <c r="N61" s="163"/>
      <c r="O61" s="163"/>
      <c r="P61" s="45" t="s">
        <v>31</v>
      </c>
      <c r="Q61" s="169">
        <f>SaturatedWaterPrandtl_t(Q56)</f>
        <v>4.159999847412109</v>
      </c>
      <c r="R61" s="156" t="s">
        <v>32</v>
      </c>
      <c r="S61" s="2"/>
      <c r="T61" s="2"/>
      <c r="U61" s="2"/>
      <c r="V61" s="2"/>
      <c r="W61" s="2"/>
    </row>
    <row r="62" spans="1:23" ht="15">
      <c r="A62" s="2"/>
      <c r="B62" s="2"/>
      <c r="C62" s="138">
        <v>26.85</v>
      </c>
      <c r="D62" s="21">
        <v>0.613</v>
      </c>
      <c r="E62" s="9">
        <v>4.179</v>
      </c>
      <c r="F62" s="9">
        <v>5.83</v>
      </c>
      <c r="G62" s="22">
        <v>997.0089730807578</v>
      </c>
      <c r="H62" s="23">
        <v>0.000855</v>
      </c>
      <c r="I62" s="23">
        <v>8.575649999999999E-07</v>
      </c>
      <c r="J62" s="24">
        <v>1.4712586743240009E-07</v>
      </c>
      <c r="K62" s="153">
        <v>0.035323425576413346</v>
      </c>
      <c r="L62" s="2"/>
      <c r="M62" s="239" t="s">
        <v>33</v>
      </c>
      <c r="N62" s="51"/>
      <c r="O62" s="51"/>
      <c r="P62" s="52" t="s">
        <v>34</v>
      </c>
      <c r="Q62" s="240">
        <f>SaturatedWaterDensity_t(Q56)</f>
        <v>991.0802612304688</v>
      </c>
      <c r="R62" s="156" t="s">
        <v>35</v>
      </c>
      <c r="S62" s="2"/>
      <c r="T62" s="2"/>
      <c r="U62" s="2"/>
      <c r="V62" s="2"/>
      <c r="W62" s="2"/>
    </row>
    <row r="63" spans="1:23" ht="12.75">
      <c r="A63" s="2"/>
      <c r="B63" s="2"/>
      <c r="C63" s="138">
        <v>31.85</v>
      </c>
      <c r="D63" s="21">
        <v>0.62</v>
      </c>
      <c r="E63" s="9">
        <v>4.178</v>
      </c>
      <c r="F63" s="9">
        <v>5.2</v>
      </c>
      <c r="G63" s="22">
        <v>995.0248756218907</v>
      </c>
      <c r="H63" s="23">
        <v>0.000769</v>
      </c>
      <c r="I63" s="23">
        <v>7.728449999999999E-07</v>
      </c>
      <c r="J63" s="24">
        <v>1.4913834370512205E-07</v>
      </c>
      <c r="K63" s="153">
        <v>0.047131919240408104</v>
      </c>
      <c r="L63" s="2"/>
      <c r="M63" s="241" t="s">
        <v>36</v>
      </c>
      <c r="N63" s="163"/>
      <c r="O63" s="163"/>
      <c r="P63" s="52" t="s">
        <v>37</v>
      </c>
      <c r="Q63" s="242">
        <f>SaturatedWaterAbsoluteViscosity_t(Q56)</f>
        <v>0.0006309999735094607</v>
      </c>
      <c r="R63" s="156" t="s">
        <v>38</v>
      </c>
      <c r="S63" s="2"/>
      <c r="T63" s="2"/>
      <c r="U63" s="2"/>
      <c r="V63" s="2"/>
      <c r="W63" s="2"/>
    </row>
    <row r="64" spans="1:23" ht="15">
      <c r="A64" s="2"/>
      <c r="B64" s="2"/>
      <c r="C64" s="138">
        <v>36.85</v>
      </c>
      <c r="D64" s="21">
        <v>0.628</v>
      </c>
      <c r="E64" s="9">
        <v>4.178</v>
      </c>
      <c r="F64" s="9">
        <v>4.62</v>
      </c>
      <c r="G64" s="22">
        <v>993.04865938431</v>
      </c>
      <c r="H64" s="23">
        <v>0.000695</v>
      </c>
      <c r="I64" s="23">
        <v>6.998649999999998E-07</v>
      </c>
      <c r="J64" s="24">
        <v>1.5136333173767352E-07</v>
      </c>
      <c r="K64" s="153">
        <v>0.06222812914932803</v>
      </c>
      <c r="L64" s="2"/>
      <c r="M64" s="241" t="s">
        <v>39</v>
      </c>
      <c r="N64" s="163"/>
      <c r="O64" s="163"/>
      <c r="P64" s="52" t="s">
        <v>40</v>
      </c>
      <c r="Q64" s="242">
        <f>SaturatedWaterKinematicViscosity_t(Q56)</f>
        <v>6.367000082718732E-07</v>
      </c>
      <c r="R64" s="156" t="s">
        <v>41</v>
      </c>
      <c r="S64" s="2"/>
      <c r="T64" s="2"/>
      <c r="U64" s="2"/>
      <c r="V64" s="2"/>
      <c r="W64" s="2"/>
    </row>
    <row r="65" spans="1:23" ht="15">
      <c r="A65" s="2"/>
      <c r="B65" s="2"/>
      <c r="C65" s="138">
        <v>41.85</v>
      </c>
      <c r="D65" s="21">
        <v>0.634</v>
      </c>
      <c r="E65" s="9">
        <v>4.179</v>
      </c>
      <c r="F65" s="9">
        <v>4.16</v>
      </c>
      <c r="G65" s="22">
        <v>991.0802775024778</v>
      </c>
      <c r="H65" s="23">
        <v>0.000631</v>
      </c>
      <c r="I65" s="23">
        <v>6.36679E-07</v>
      </c>
      <c r="J65" s="24">
        <v>1.5307633405120842E-07</v>
      </c>
      <c r="K65" s="153">
        <v>0.08134090579523134</v>
      </c>
      <c r="L65" s="2"/>
      <c r="M65" s="155" t="s">
        <v>42</v>
      </c>
      <c r="N65" s="55"/>
      <c r="O65" s="55"/>
      <c r="P65" s="136" t="s">
        <v>43</v>
      </c>
      <c r="Q65" s="175">
        <f>SaturatedWaterThermalDiffusivity_t(Q56)</f>
        <v>0.00015307629655580968</v>
      </c>
      <c r="R65" s="137" t="s">
        <v>44</v>
      </c>
      <c r="S65" s="2"/>
      <c r="T65" s="2"/>
      <c r="U65" s="2"/>
      <c r="V65" s="2"/>
      <c r="W65" s="2"/>
    </row>
    <row r="66" spans="1:23" ht="12.75">
      <c r="A66" s="2"/>
      <c r="B66" s="2"/>
      <c r="C66" s="138">
        <v>46.85</v>
      </c>
      <c r="D66" s="21">
        <v>0.64</v>
      </c>
      <c r="E66" s="9">
        <v>4.18</v>
      </c>
      <c r="F66" s="9">
        <v>3.77</v>
      </c>
      <c r="G66" s="22">
        <v>989.1196834817014</v>
      </c>
      <c r="H66" s="23">
        <v>0.000577</v>
      </c>
      <c r="I66" s="23">
        <v>5.77577E-07</v>
      </c>
      <c r="J66" s="24">
        <v>1.5326315789473686E-07</v>
      </c>
      <c r="K66" s="153">
        <v>0.10531706312330934</v>
      </c>
      <c r="L66" s="2"/>
      <c r="M66" s="155" t="s">
        <v>87</v>
      </c>
      <c r="N66" s="33"/>
      <c r="O66" s="33"/>
      <c r="P66" s="45" t="s">
        <v>73</v>
      </c>
      <c r="Q66" s="175">
        <f>SaturatedWaterPressure_t(Q56)</f>
        <v>0.0813400000333786</v>
      </c>
      <c r="R66" s="156" t="s">
        <v>17</v>
      </c>
      <c r="S66" s="2"/>
      <c r="T66" s="2"/>
      <c r="U66" s="2"/>
      <c r="V66" s="2"/>
      <c r="W66" s="2"/>
    </row>
    <row r="67" spans="1:23" ht="12.75">
      <c r="A67" s="2"/>
      <c r="B67" s="2"/>
      <c r="C67" s="138">
        <v>51.85</v>
      </c>
      <c r="D67" s="21">
        <v>0.645</v>
      </c>
      <c r="E67" s="9">
        <v>4.182</v>
      </c>
      <c r="F67" s="9">
        <v>3.42</v>
      </c>
      <c r="G67" s="22">
        <v>987.166831194472</v>
      </c>
      <c r="H67" s="23">
        <v>0.000528</v>
      </c>
      <c r="I67" s="23">
        <v>5.348639999999999E-07</v>
      </c>
      <c r="J67" s="24">
        <v>1.5623744619799136E-07</v>
      </c>
      <c r="K67" s="153">
        <v>0.13513237273365142</v>
      </c>
      <c r="L67" s="2"/>
      <c r="M67" s="20"/>
      <c r="N67" s="20"/>
      <c r="O67" s="20"/>
      <c r="P67" s="20"/>
      <c r="Q67" s="20"/>
      <c r="R67" s="20"/>
      <c r="S67" s="2"/>
      <c r="T67" s="2"/>
      <c r="U67" s="2"/>
      <c r="V67" s="2"/>
      <c r="W67" s="2"/>
    </row>
    <row r="68" spans="1:23" ht="12.75">
      <c r="A68" s="2"/>
      <c r="B68" s="2"/>
      <c r="C68" s="138">
        <v>56.85</v>
      </c>
      <c r="D68" s="21">
        <v>0.651</v>
      </c>
      <c r="E68" s="9">
        <v>4.184</v>
      </c>
      <c r="F68" s="9">
        <v>3.15</v>
      </c>
      <c r="G68" s="22">
        <v>984.2519685039371</v>
      </c>
      <c r="H68" s="23">
        <v>0.000489</v>
      </c>
      <c r="I68" s="23">
        <v>4.96824E-07</v>
      </c>
      <c r="J68" s="24">
        <v>1.5783938814531548E-07</v>
      </c>
      <c r="K68" s="153">
        <v>0.17190245197227494</v>
      </c>
      <c r="L68" s="2"/>
      <c r="M68" s="20"/>
      <c r="N68" s="20"/>
      <c r="O68" s="20"/>
      <c r="P68" s="157" t="s">
        <v>0</v>
      </c>
      <c r="Q68" s="157" t="s">
        <v>0</v>
      </c>
      <c r="R68" s="20"/>
      <c r="S68" s="20"/>
      <c r="T68" s="2"/>
      <c r="U68" s="2"/>
      <c r="V68" s="2"/>
      <c r="W68" s="2"/>
    </row>
    <row r="69" spans="1:23" ht="12.75">
      <c r="A69" s="2"/>
      <c r="B69" s="2"/>
      <c r="C69" s="138">
        <v>61.85</v>
      </c>
      <c r="D69" s="21">
        <v>0.656</v>
      </c>
      <c r="E69" s="9">
        <v>4.186</v>
      </c>
      <c r="F69" s="9">
        <v>2.88</v>
      </c>
      <c r="G69" s="22">
        <v>982.3182711198428</v>
      </c>
      <c r="H69" s="23">
        <v>0.000453</v>
      </c>
      <c r="I69" s="23">
        <v>4.61154E-07</v>
      </c>
      <c r="J69" s="24">
        <v>1.5953368370759673E-07</v>
      </c>
      <c r="K69" s="153">
        <v>0.21689341906538584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138">
        <v>66.85</v>
      </c>
      <c r="D70" s="21">
        <v>0.66</v>
      </c>
      <c r="E70" s="9">
        <v>4.188</v>
      </c>
      <c r="F70" s="9">
        <v>2.66</v>
      </c>
      <c r="G70" s="22">
        <v>979.4319294809011</v>
      </c>
      <c r="H70" s="23">
        <v>0.00042</v>
      </c>
      <c r="I70" s="23">
        <v>4.2882E-07</v>
      </c>
      <c r="J70" s="24">
        <v>1.6090257879656164E-07</v>
      </c>
      <c r="K70" s="153">
        <v>0.2715321945798864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43">
        <v>71.85</v>
      </c>
      <c r="D71" s="244">
        <v>0.664</v>
      </c>
      <c r="E71" s="9">
        <v>4.191</v>
      </c>
      <c r="F71" s="9">
        <v>2.45</v>
      </c>
      <c r="G71" s="22">
        <v>976.5625</v>
      </c>
      <c r="H71" s="23">
        <v>0.000389</v>
      </c>
      <c r="I71" s="23">
        <v>3.98336E-07</v>
      </c>
      <c r="J71" s="24">
        <v>1.632145072774994E-07</v>
      </c>
      <c r="K71" s="153">
        <v>0.33741633752673394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138">
        <v>76.85</v>
      </c>
      <c r="D72" s="21">
        <v>0.668</v>
      </c>
      <c r="E72" s="9">
        <v>4.195</v>
      </c>
      <c r="F72" s="9">
        <v>2.29</v>
      </c>
      <c r="G72" s="22">
        <v>973.7098344693283</v>
      </c>
      <c r="H72" s="23">
        <v>0.000365</v>
      </c>
      <c r="I72" s="23">
        <v>3.748549999999999E-07</v>
      </c>
      <c r="J72" s="24">
        <v>1.6353659117997615E-07</v>
      </c>
      <c r="K72" s="153">
        <v>0.41632331593192085</v>
      </c>
      <c r="L72" s="2"/>
      <c r="M72" s="20"/>
      <c r="N72" s="20"/>
      <c r="O72" s="20"/>
      <c r="P72" s="20"/>
      <c r="Q72" s="20"/>
      <c r="R72" s="20"/>
      <c r="S72" s="20"/>
      <c r="T72" s="2"/>
      <c r="U72" s="2"/>
      <c r="V72" s="2"/>
      <c r="W72" s="2"/>
    </row>
    <row r="73" spans="1:23" ht="12.75">
      <c r="A73" s="2"/>
      <c r="B73" s="2"/>
      <c r="C73" s="138">
        <v>81.85</v>
      </c>
      <c r="D73" s="21">
        <v>0.671</v>
      </c>
      <c r="E73" s="9">
        <v>4.199</v>
      </c>
      <c r="F73" s="9">
        <v>2.14</v>
      </c>
      <c r="G73" s="22">
        <v>970.8737864077669</v>
      </c>
      <c r="H73" s="23">
        <v>0.000343</v>
      </c>
      <c r="I73" s="23">
        <v>3.5329E-07</v>
      </c>
      <c r="J73" s="24">
        <v>1.6459395094070018E-07</v>
      </c>
      <c r="K73" s="153">
        <v>0.5102191251968057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0"/>
      <c r="W73" s="20"/>
    </row>
    <row r="74" spans="1:23" ht="12.75">
      <c r="A74" s="2"/>
      <c r="B74" s="2"/>
      <c r="C74" s="138">
        <v>86.85</v>
      </c>
      <c r="D74" s="21">
        <v>0.674</v>
      </c>
      <c r="E74" s="9">
        <v>4.203</v>
      </c>
      <c r="F74" s="9">
        <v>2.02</v>
      </c>
      <c r="G74" s="22">
        <v>967.1179883945841</v>
      </c>
      <c r="H74" s="23">
        <v>0.000324</v>
      </c>
      <c r="I74" s="23">
        <v>3.3501600000000004E-07</v>
      </c>
      <c r="J74" s="24">
        <v>1.6581394242207946E-07</v>
      </c>
      <c r="K74" s="153">
        <v>0.6212661825396458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138">
        <v>91.85</v>
      </c>
      <c r="D75" s="21">
        <v>0.677</v>
      </c>
      <c r="E75" s="9">
        <v>4.209</v>
      </c>
      <c r="F75" s="9">
        <v>1.91</v>
      </c>
      <c r="G75" s="22">
        <v>963.3911368015414</v>
      </c>
      <c r="H75" s="23">
        <v>0.000306</v>
      </c>
      <c r="I75" s="23">
        <v>3.17628E-07</v>
      </c>
      <c r="J75" s="24">
        <v>1.669579472558803E-07</v>
      </c>
      <c r="K75" s="153">
        <v>0.7518304417299169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138">
        <v>96.85</v>
      </c>
      <c r="D76" s="21">
        <v>0.679</v>
      </c>
      <c r="E76" s="9">
        <v>4.214</v>
      </c>
      <c r="F76" s="9">
        <v>1.8</v>
      </c>
      <c r="G76" s="22">
        <v>960.6147934678196</v>
      </c>
      <c r="H76" s="23">
        <v>0.000289</v>
      </c>
      <c r="I76" s="23">
        <v>3.008489999999999E-07</v>
      </c>
      <c r="J76" s="24">
        <v>1.6773588039867107E-07</v>
      </c>
      <c r="K76" s="153">
        <v>0.9044876886863782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.5" thickBot="1">
      <c r="A77" s="2"/>
      <c r="B77" s="2"/>
      <c r="C77" s="146">
        <v>100</v>
      </c>
      <c r="D77" s="147">
        <v>0.68</v>
      </c>
      <c r="E77" s="148">
        <v>4.217</v>
      </c>
      <c r="F77" s="148">
        <v>1.76</v>
      </c>
      <c r="G77" s="149">
        <v>957.8544061302682</v>
      </c>
      <c r="H77" s="150">
        <v>0.000279</v>
      </c>
      <c r="I77" s="150">
        <v>2.91276E-07</v>
      </c>
      <c r="J77" s="151">
        <v>1.6834716623191845E-07</v>
      </c>
      <c r="K77" s="154">
        <v>1.013252619713624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6"/>
      <c r="B78" s="26"/>
      <c r="C78" s="26"/>
      <c r="D78" s="26"/>
      <c r="E78" s="26"/>
      <c r="F78" s="26"/>
      <c r="G78" s="24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1:23" ht="12.75">
      <c r="A79" s="2"/>
      <c r="B79" s="2"/>
      <c r="C79" s="20"/>
      <c r="D79" s="20"/>
      <c r="E79" s="20"/>
      <c r="F79" s="20"/>
      <c r="G79" s="20"/>
      <c r="H79" s="20"/>
      <c r="I79" s="20"/>
      <c r="J79" s="20"/>
      <c r="K79" s="20"/>
      <c r="L79" s="2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0"/>
      <c r="D80" s="20"/>
      <c r="E80" s="20"/>
      <c r="F80" s="20"/>
      <c r="G80" s="20"/>
      <c r="H80" s="20"/>
      <c r="I80" s="20"/>
      <c r="J80" s="20"/>
      <c r="K80" s="20"/>
      <c r="L80" s="2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0"/>
      <c r="D81" s="20"/>
      <c r="E81" s="20"/>
      <c r="F81" s="20"/>
      <c r="G81" s="20"/>
      <c r="H81" s="20"/>
      <c r="I81" s="20"/>
      <c r="J81" s="20"/>
      <c r="K81" s="2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0"/>
      <c r="D82" s="20"/>
      <c r="E82" s="20"/>
      <c r="F82" s="20"/>
      <c r="G82" s="20"/>
      <c r="H82" s="20"/>
      <c r="I82" s="20"/>
      <c r="J82" s="20"/>
      <c r="K82" s="2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157" t="s">
        <v>89</v>
      </c>
      <c r="D83" s="20"/>
      <c r="E83" s="20"/>
      <c r="F83" s="20"/>
      <c r="G83" s="20"/>
      <c r="H83" s="20"/>
      <c r="I83" s="20"/>
      <c r="J83" s="20"/>
      <c r="K83" s="2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161">
        <v>1</v>
      </c>
      <c r="D85" s="162" t="s">
        <v>22</v>
      </c>
      <c r="E85" s="246" t="str">
        <f>CONCATENATE("0,","1.85,","6.85,","11.85,","16.85,","21.85,","26.85,","31.85,","36.85,","41.85,","46.85,","51.85,","56.85,","61.85,","66.85,","71.85,","76.85,","81.85,","86.85,","91.85,","96.85,","100,")</f>
        <v>0,1.85,6.85,11.85,16.85,21.85,26.85,31.85,36.85,41.85,46.85,51.85,56.85,61.85,66.85,71.85,76.85,81.85,86.85,91.85,96.85,100,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0"/>
      <c r="W85" s="20"/>
    </row>
    <row r="86" spans="1:23" ht="12.75">
      <c r="A86" s="2"/>
      <c r="B86" s="2"/>
      <c r="C86" s="161">
        <v>2</v>
      </c>
      <c r="D86" s="162" t="s">
        <v>26</v>
      </c>
      <c r="E86" s="246" t="str">
        <f>CONCATENATE("0.569,","0.574,","0.582,","0.59,","0.598,","0.606,","0.613,","0.62,","0.628,","0.634,","0.64,","0.645,","0.651,","0.656,","0.66,","0.664,","0.668,","0.671,","0.674,","0.677,","0.679,","0.68,")</f>
        <v>0.569,0.574,0.582,0.59,0.598,0.606,0.613,0.62,0.628,0.634,0.64,0.645,0.651,0.656,0.66,0.664,0.668,0.671,0.674,0.677,0.679,0.68,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161">
        <v>3</v>
      </c>
      <c r="D87" s="177" t="s">
        <v>28</v>
      </c>
      <c r="E87" s="246" t="str">
        <f>CONCATENATE("4.217,","4.211,","4.198,","4.189,","4.184,","4.181,","4.179,","4.178,","4.178,","4.179,","4.18,","4.182,","4.184,","4.186,","4.188,","4.191,","4.195,","4.199,","4.203,","4.209,","4.214,","4.217,")</f>
        <v>4.217,4.211,4.198,4.189,4.184,4.181,4.179,4.178,4.178,4.179,4.18,4.182,4.184,4.186,4.188,4.191,4.195,4.199,4.203,4.209,4.214,4.217,</v>
      </c>
      <c r="F87" s="2"/>
      <c r="G87" s="2"/>
      <c r="H87" s="2"/>
      <c r="I87" s="2"/>
      <c r="J87" s="2" t="s">
        <v>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161">
        <v>4</v>
      </c>
      <c r="D88" s="162" t="s">
        <v>31</v>
      </c>
      <c r="E88" s="176" t="str">
        <f>CONCATENATE("12.99,","12.22,","10.26,","8.81,","7.56,","6.62,","5.83,","5.2,","4.62,","4.16,","3.77,","3.42,","3.15,","2.88,","2.66,","2.45,","2.29,","2.14,","2.02,","1.91,","1.8,","1.76,")</f>
        <v>12.99,12.22,10.26,8.81,7.56,6.62,5.83,5.2,4.62,4.16,3.77,3.42,3.15,2.88,2.66,2.45,2.29,2.14,2.02,1.91,1.8,1.76,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">
      <c r="A89" s="2"/>
      <c r="B89" s="2"/>
      <c r="C89" s="161">
        <v>5</v>
      </c>
      <c r="D89" s="178" t="s">
        <v>88</v>
      </c>
      <c r="E89" s="247" t="str">
        <f>CONCATENATE("1000,","1000,","1000,","1000,","999.000999000999,","998.003992015968,","997.008973080758,","995.024875621891,","993.04865938431,","991.080277502478,","989.119683481701,","987.166831194472,","984.251968503937,","982.318271119843,","979.431929480901,","976.5625,","973.709834469328,","970.873786407767,","967.117988394584,","963.391136801541,","960.61479346782,","957.854406130268,")</f>
        <v>1000,1000,1000,1000,999.000999000999,998.003992015968,997.008973080758,995.024875621891,993.04865938431,991.080277502478,989.119683481701,987.166831194472,984.251968503937,982.318271119843,979.431929480901,976.5625,973.709834469328,970.873786407767,967.117988394584,963.391136801541,960.61479346782,957.854406130268,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161">
        <v>6</v>
      </c>
      <c r="D90" s="162" t="s">
        <v>37</v>
      </c>
      <c r="E90" s="247" t="str">
        <f>CONCATENATE("0.00175,","0.001652,","0.001422,","0.001225,","0.00108,","0.000959,","0.000855,","0.000769,","0.000695,","0.000631,","0.000577,","0.000528,","0.000489,","0.000453,","0.00042,","0.000389,","0.000365,","0.000343,","0.000324,","0.000306,","0.000289,","0.000279,")</f>
        <v>0.00175,0.001652,0.001422,0.001225,0.00108,0.000959,0.000855,0.000769,0.000695,0.000631,0.000577,0.000528,0.000489,0.000453,0.00042,0.000389,0.000365,0.000343,0.000324,0.000306,0.000289,0.000279,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161">
        <v>7</v>
      </c>
      <c r="D91" s="162" t="s">
        <v>40</v>
      </c>
      <c r="E91" s="247" t="str">
        <f>CONCATENATE("0.00000175,","0.000001652,","0.000001422,","0.000001225,","0.00000108108,","0.000000960918,","0.000000857565,","0.000000772845,","0.000000699865,","0.000000636679,","0.000000577577,","0.000000534864,","0.000000496824,","0.000000461154,","0.00000042882,","0.000000398336,","0.000000374855,","0.00000035329,","0.000000335016,","0.000000317628,","0.000000300849,","0.000000291276,")</f>
        <v>0.00000175,0.000001652,0.000001422,0.000001225,0.00000108108,0.000000960918,0.000000857565,0.000000772845,0.000000699865,0.000000636679,0.000000577577,0.000000534864,0.000000496824,0.000000461154,0.00000042882,0.000000398336,0.000000374855,0.00000035329,0.000000335016,0.000000317628,0.000000300849,0.000000291276,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161">
        <v>8</v>
      </c>
      <c r="D92" s="162" t="s">
        <v>43</v>
      </c>
      <c r="E92" s="247" t="str">
        <f>CONCATENATE("1.34930045055727E-07,","1.36309665162669E-07,","1.38637446403049E-07,","1.40845070422535E-07,","1.43068355640535E-07,","1.45231284381727E-07,","1.471258674324E-07,","1.49138343705122E-07,","1.51363331737674E-07,","1.53076334051208E-07,","1.53263157894737E-07,","1.56237446197991E-07,","1.57839388145315E-07,","1.59533683707597E-07,","1.60902578796562E-07,","1.63214507277499E-07,","1.63536591179976E-07,","1.645939509407E-07,","1.65813942422079E-07,","1.6695794725588E-07,","1.67735880398671E-07,","1.68347166231918E-07,")</f>
        <v>1.34930045055727E-07,1.36309665162669E-07,1.38637446403049E-07,1.40845070422535E-07,1.43068355640535E-07,1.45231284381727E-07,1.471258674324E-07,1.49138343705122E-07,1.51363331737674E-07,1.53076334051208E-07,1.53263157894737E-07,1.56237446197991E-07,1.57839388145315E-07,1.59533683707597E-07,1.60902578796562E-07,1.63214507277499E-07,1.63536591179976E-07,1.645939509407E-07,1.65813942422079E-07,1.6695794725588E-07,1.67735880398671E-07,1.68347166231918E-07,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161">
        <v>9</v>
      </c>
      <c r="D93" s="162" t="s">
        <v>73</v>
      </c>
      <c r="E93" s="247" t="str">
        <f>CONCATENATE("0.0061080062637844,","0.00697932986141981,","0.00990923822925504,","0.0138760003413098,","0.019178331441812,","0.0261807905270562,","0.0353234255764133,","0.0471319192404081,","0.062228129149328,","0.0813409057952313,","0.105317063123309,","0.135132372733651,","0.171902451972275,","0.216893419065386,","0.271532194579886,","0.337416337526734,","0.416323315931921,","0.510219125196806,","0.621266182539646,","0.751830441729917,","0.904487688686378,","1.01325261971362,")</f>
        <v>0.0061080062637844,0.00697932986141981,0.00990923822925504,0.0138760003413098,0.019178331441812,0.0261807905270562,0.0353234255764133,0.0471319192404081,0.062228129149328,0.0813409057952313,0.105317063123309,0.135132372733651,0.171902451972275,0.216893419065386,0.271532194579886,0.337416337526734,0.416323315931921,0.510219125196806,0.621266182539646,0.751830441729917,0.904487688686378,1.01325261971362,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.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" thickTop="1">
      <c r="A102" s="2"/>
      <c r="B102" s="2"/>
      <c r="C102" s="248" t="s">
        <v>98</v>
      </c>
      <c r="D102" s="249"/>
      <c r="E102" s="249"/>
      <c r="F102" s="249"/>
      <c r="G102" s="249"/>
      <c r="H102" s="249"/>
      <c r="I102" s="249"/>
      <c r="J102" s="249"/>
      <c r="K102" s="159"/>
      <c r="L102" s="249"/>
      <c r="M102" s="249"/>
      <c r="N102" s="250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">
      <c r="A103" s="2"/>
      <c r="B103" s="2"/>
      <c r="C103" s="251" t="s">
        <v>99</v>
      </c>
      <c r="D103" s="252"/>
      <c r="E103" s="252"/>
      <c r="F103" s="252"/>
      <c r="G103" s="252"/>
      <c r="H103" s="252"/>
      <c r="I103" s="253"/>
      <c r="J103" s="252"/>
      <c r="K103" s="20"/>
      <c r="L103" s="252"/>
      <c r="M103" s="252"/>
      <c r="N103" s="254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">
      <c r="A104" s="2"/>
      <c r="B104" s="2"/>
      <c r="C104" s="251" t="s">
        <v>100</v>
      </c>
      <c r="D104" s="252"/>
      <c r="E104" s="252" t="s">
        <v>101</v>
      </c>
      <c r="F104" s="252"/>
      <c r="G104" s="252"/>
      <c r="H104" s="252"/>
      <c r="I104" s="252" t="s">
        <v>121</v>
      </c>
      <c r="J104" s="252"/>
      <c r="K104" s="20"/>
      <c r="L104" s="252"/>
      <c r="M104" s="252"/>
      <c r="N104" s="254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">
      <c r="A105" s="2"/>
      <c r="B105" s="2"/>
      <c r="C105" s="251" t="s">
        <v>103</v>
      </c>
      <c r="D105" s="252"/>
      <c r="E105" s="252"/>
      <c r="F105" s="252"/>
      <c r="G105" s="252"/>
      <c r="H105" s="252"/>
      <c r="I105" s="252" t="s">
        <v>122</v>
      </c>
      <c r="J105" s="252"/>
      <c r="K105" s="158"/>
      <c r="L105" s="252"/>
      <c r="M105" s="252"/>
      <c r="N105" s="254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">
      <c r="A106" s="2"/>
      <c r="B106" s="2"/>
      <c r="C106" s="251" t="s">
        <v>105</v>
      </c>
      <c r="D106" s="252"/>
      <c r="E106" s="252"/>
      <c r="F106" s="252"/>
      <c r="G106" s="252"/>
      <c r="H106" s="252"/>
      <c r="I106" s="252" t="s">
        <v>123</v>
      </c>
      <c r="J106" s="252"/>
      <c r="K106" s="20"/>
      <c r="L106" s="252"/>
      <c r="M106" s="252"/>
      <c r="N106" s="254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">
      <c r="A107" s="2"/>
      <c r="B107" s="2"/>
      <c r="C107" s="251" t="s">
        <v>107</v>
      </c>
      <c r="D107" s="252"/>
      <c r="E107" s="252"/>
      <c r="F107" s="252"/>
      <c r="G107" s="252"/>
      <c r="H107" s="252"/>
      <c r="I107" s="252" t="s">
        <v>108</v>
      </c>
      <c r="J107" s="252"/>
      <c r="K107" s="20"/>
      <c r="L107" s="252"/>
      <c r="M107" s="252"/>
      <c r="N107" s="254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>
      <c r="A108" s="2"/>
      <c r="B108" s="2"/>
      <c r="C108" s="251" t="s">
        <v>109</v>
      </c>
      <c r="D108" s="252"/>
      <c r="E108" s="252"/>
      <c r="F108" s="252"/>
      <c r="G108" s="252"/>
      <c r="H108" s="252"/>
      <c r="I108" s="252" t="s">
        <v>110</v>
      </c>
      <c r="J108" s="252"/>
      <c r="K108" s="20"/>
      <c r="L108" s="252"/>
      <c r="M108" s="252"/>
      <c r="N108" s="254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>
      <c r="A109" s="2"/>
      <c r="B109" s="2"/>
      <c r="C109" s="251" t="s">
        <v>111</v>
      </c>
      <c r="D109" s="252"/>
      <c r="E109" s="252"/>
      <c r="F109" s="252"/>
      <c r="G109" s="252"/>
      <c r="H109" s="252"/>
      <c r="I109" s="252" t="s">
        <v>112</v>
      </c>
      <c r="J109" s="252"/>
      <c r="K109" s="20"/>
      <c r="L109" s="252"/>
      <c r="M109" s="252"/>
      <c r="N109" s="254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>
      <c r="A110" s="2"/>
      <c r="B110" s="2"/>
      <c r="C110" s="251" t="s">
        <v>113</v>
      </c>
      <c r="D110" s="252"/>
      <c r="E110" s="252"/>
      <c r="F110" s="252"/>
      <c r="G110" s="252"/>
      <c r="H110" s="252"/>
      <c r="I110" s="252" t="str">
        <f>CONCATENATE("A1,","B1,","C1,","D1,","E1,","F1,","G1,","H1,","I1,")</f>
        <v>A1,B1,C1,D1,E1,F1,G1,H1,I1,</v>
      </c>
      <c r="J110" s="252"/>
      <c r="K110" s="20"/>
      <c r="L110" s="252"/>
      <c r="M110" s="252"/>
      <c r="N110" s="254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 thickBot="1">
      <c r="A111" s="2"/>
      <c r="B111" s="2"/>
      <c r="C111" s="255" t="s">
        <v>115</v>
      </c>
      <c r="D111" s="256"/>
      <c r="E111" s="256"/>
      <c r="F111" s="256"/>
      <c r="G111" s="256"/>
      <c r="H111" s="256"/>
      <c r="I111" s="256"/>
      <c r="J111" s="256"/>
      <c r="K111" s="160"/>
      <c r="L111" s="256"/>
      <c r="M111" s="256"/>
      <c r="N111" s="257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3.5" thickTop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S29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ht="13.5" thickBot="1"/>
    <row r="3" spans="2:19" ht="13.5" thickTop="1"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12"/>
    </row>
    <row r="4" spans="2:19" ht="12.75">
      <c r="B4" s="20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9"/>
    </row>
    <row r="5" spans="2:19" ht="12.75">
      <c r="B5" s="204"/>
      <c r="C5" s="79" t="s">
        <v>76</v>
      </c>
      <c r="D5" s="1" t="s">
        <v>77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09"/>
    </row>
    <row r="6" spans="2:19" ht="12.75">
      <c r="B6" s="20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09"/>
    </row>
    <row r="7" spans="2:19" ht="12.75">
      <c r="B7" s="20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09"/>
    </row>
    <row r="8" spans="2:19" ht="12.75">
      <c r="B8" s="20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09"/>
    </row>
    <row r="9" spans="2:19" ht="12.75">
      <c r="B9" s="20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09"/>
    </row>
    <row r="10" spans="2:19" ht="12.75">
      <c r="B10" s="20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09"/>
    </row>
    <row r="11" spans="2:19" ht="12.75">
      <c r="B11" s="20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09"/>
    </row>
    <row r="12" spans="2:19" ht="12.75">
      <c r="B12" s="20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09"/>
    </row>
    <row r="13" spans="2:19" ht="12.75">
      <c r="B13" s="20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09"/>
    </row>
    <row r="14" spans="2:19" ht="12.75">
      <c r="B14" s="20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09"/>
    </row>
    <row r="15" spans="2:19" ht="12.75">
      <c r="B15" s="20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9"/>
    </row>
    <row r="16" spans="2:19" ht="12.75">
      <c r="B16" s="20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9"/>
    </row>
    <row r="17" spans="2:19" ht="12.75">
      <c r="B17" s="20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09"/>
    </row>
    <row r="18" spans="2:19" ht="12.75">
      <c r="B18" s="20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09"/>
    </row>
    <row r="19" spans="2:19" ht="12.75">
      <c r="B19" s="20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09"/>
    </row>
    <row r="20" spans="2:19" ht="12.75">
      <c r="B20" s="20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09"/>
    </row>
    <row r="21" spans="2:19" ht="12.75">
      <c r="B21" s="20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09"/>
    </row>
    <row r="22" spans="2:19" ht="12.75">
      <c r="B22" s="20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09"/>
    </row>
    <row r="23" spans="2:19" ht="12.75">
      <c r="B23" s="20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09"/>
    </row>
    <row r="24" spans="2:19" ht="12.75">
      <c r="B24" s="204"/>
      <c r="C24" s="1" t="s">
        <v>81</v>
      </c>
      <c r="D24" s="1" t="s">
        <v>82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09"/>
    </row>
    <row r="25" spans="2:19" ht="12.75">
      <c r="B25" s="204"/>
      <c r="C25" s="1"/>
      <c r="D25" s="1" t="s">
        <v>83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09"/>
    </row>
    <row r="26" spans="2:19" ht="12.75">
      <c r="B26" s="204"/>
      <c r="C26" s="1"/>
      <c r="D26" s="1" t="s">
        <v>84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09"/>
    </row>
    <row r="27" spans="2:19" ht="12.75">
      <c r="B27" s="20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09"/>
    </row>
    <row r="28" spans="2:19" ht="12.75">
      <c r="B28" s="20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09"/>
    </row>
    <row r="29" spans="2:19" ht="13.5" thickBot="1"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10"/>
    </row>
    <row r="30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 (taken form Ribando)</dc:creator>
  <cp:keywords/>
  <dc:description/>
  <cp:lastModifiedBy>Aliosha</cp:lastModifiedBy>
  <cp:lastPrinted>2010-12-14T13:37:17Z</cp:lastPrinted>
  <dcterms:created xsi:type="dcterms:W3CDTF">2007-09-07T20:54:03Z</dcterms:created>
  <dcterms:modified xsi:type="dcterms:W3CDTF">2017-04-12T14:14:26Z</dcterms:modified>
  <cp:category/>
  <cp:version/>
  <cp:contentType/>
  <cp:contentStatus/>
</cp:coreProperties>
</file>